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DY\Desktop\ABA Images\Grant Opportunities\"/>
    </mc:Choice>
  </mc:AlternateContent>
  <bookViews>
    <workbookView xWindow="0" yWindow="0" windowWidth="14190" windowHeight="17130"/>
  </bookViews>
  <sheets>
    <sheet name="Instructions" sheetId="4" r:id="rId1"/>
    <sheet name="Checklist" sheetId="2" r:id="rId2"/>
    <sheet name="Mitigation Priorities" sheetId="9" r:id="rId3"/>
  </sheets>
  <definedNames>
    <definedName name="_xlnm.Print_Area" localSheetId="1">Checklist!$A$1:$E$158</definedName>
    <definedName name="_xlnm.Print_Area" localSheetId="0">Instructions!$A$1:$A$49</definedName>
    <definedName name="_xlnm.Print_Area" localSheetId="2">'Mitigation Priorities'!$A$1:$F$127</definedName>
  </definedNames>
  <calcPr calcId="152511"/>
</workbook>
</file>

<file path=xl/calcChain.xml><?xml version="1.0" encoding="utf-8"?>
<calcChain xmlns="http://schemas.openxmlformats.org/spreadsheetml/2006/main">
  <c r="F116" i="9" l="1"/>
  <c r="F115" i="9"/>
  <c r="I115" i="9" s="1"/>
  <c r="D127" i="9"/>
  <c r="C127" i="9"/>
  <c r="D123" i="9"/>
  <c r="D122" i="9"/>
  <c r="D121" i="9"/>
  <c r="C123" i="9"/>
  <c r="C122" i="9"/>
  <c r="C121" i="9"/>
  <c r="D117" i="9"/>
  <c r="D116" i="9"/>
  <c r="D115" i="9"/>
  <c r="D114" i="9"/>
  <c r="D113" i="9"/>
  <c r="D112" i="9"/>
  <c r="D111" i="9"/>
  <c r="C117" i="9"/>
  <c r="C116" i="9"/>
  <c r="C115" i="9"/>
  <c r="C114" i="9"/>
  <c r="C113" i="9"/>
  <c r="C112" i="9"/>
  <c r="C111" i="9"/>
  <c r="D110" i="9"/>
  <c r="D109" i="9"/>
  <c r="D108" i="9"/>
  <c r="D107" i="9"/>
  <c r="D106" i="9"/>
  <c r="C110" i="9"/>
  <c r="C109" i="9"/>
  <c r="C108" i="9"/>
  <c r="C107" i="9"/>
  <c r="C106" i="9"/>
  <c r="D105" i="9"/>
  <c r="D104" i="9"/>
  <c r="D103" i="9"/>
  <c r="D102" i="9"/>
  <c r="D101" i="9"/>
  <c r="D100" i="9"/>
  <c r="C105" i="9"/>
  <c r="C104" i="9"/>
  <c r="C103" i="9"/>
  <c r="C102" i="9"/>
  <c r="C101" i="9"/>
  <c r="C100" i="9"/>
  <c r="D98" i="9"/>
  <c r="C98" i="9"/>
  <c r="D95" i="9"/>
  <c r="D94" i="9"/>
  <c r="D93" i="9"/>
  <c r="D92" i="9"/>
  <c r="D91" i="9"/>
  <c r="D90" i="9"/>
  <c r="C95" i="9"/>
  <c r="C94" i="9"/>
  <c r="C93" i="9"/>
  <c r="C92" i="9"/>
  <c r="C91" i="9"/>
  <c r="C90" i="9"/>
  <c r="D88" i="9"/>
  <c r="C88" i="9"/>
  <c r="D84" i="9"/>
  <c r="C84" i="9"/>
  <c r="D80" i="9"/>
  <c r="D79" i="9"/>
  <c r="D78" i="9"/>
  <c r="C80" i="9"/>
  <c r="C79" i="9"/>
  <c r="C78" i="9"/>
  <c r="D114" i="2"/>
  <c r="D76" i="9" s="1"/>
  <c r="C114" i="2"/>
  <c r="C76" i="9" s="1"/>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C73" i="9"/>
  <c r="C74"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D40" i="9"/>
  <c r="C40" i="9"/>
  <c r="D36" i="9"/>
  <c r="D35" i="9"/>
  <c r="D34" i="9"/>
  <c r="D33" i="9"/>
  <c r="D32" i="9"/>
  <c r="C36" i="9"/>
  <c r="C35" i="9"/>
  <c r="C34" i="9"/>
  <c r="C33" i="9"/>
  <c r="C32" i="9"/>
  <c r="C109" i="2"/>
  <c r="C29" i="9" s="1"/>
  <c r="F29" i="9" s="1"/>
  <c r="D28" i="9"/>
  <c r="D27" i="9"/>
  <c r="D26" i="9"/>
  <c r="D25" i="9"/>
  <c r="D24" i="9"/>
  <c r="D23" i="9"/>
  <c r="D22" i="9"/>
  <c r="D21" i="9"/>
  <c r="D20" i="9"/>
  <c r="D19" i="9"/>
  <c r="D18" i="9"/>
  <c r="D17" i="9"/>
  <c r="D16" i="9"/>
  <c r="D15" i="9"/>
  <c r="D14" i="9"/>
  <c r="D13" i="9"/>
  <c r="D12" i="9"/>
  <c r="D11" i="9"/>
  <c r="C28" i="9"/>
  <c r="C27" i="9"/>
  <c r="C26" i="9"/>
  <c r="C25" i="9"/>
  <c r="C24" i="9"/>
  <c r="C23" i="9"/>
  <c r="C22" i="9"/>
  <c r="C21" i="9"/>
  <c r="C20" i="9"/>
  <c r="C19" i="9"/>
  <c r="C18" i="9"/>
  <c r="C17" i="9"/>
  <c r="C16" i="9"/>
  <c r="C15" i="9"/>
  <c r="C14" i="9"/>
  <c r="C13" i="9"/>
  <c r="C12" i="9"/>
  <c r="C11" i="9"/>
  <c r="D152" i="2"/>
  <c r="D39" i="9" s="1"/>
  <c r="D144" i="2"/>
  <c r="D37" i="9" s="1"/>
  <c r="D136" i="2"/>
  <c r="D83" i="9" s="1"/>
  <c r="D118" i="2"/>
  <c r="D77" i="9" s="1"/>
  <c r="F62" i="9"/>
  <c r="D154" i="2"/>
  <c r="D126" i="9" s="1"/>
  <c r="D153" i="2"/>
  <c r="D87" i="9" s="1"/>
  <c r="C154" i="2"/>
  <c r="C126" i="9" s="1"/>
  <c r="F126" i="9" s="1"/>
  <c r="C153" i="2"/>
  <c r="C87" i="9" s="1"/>
  <c r="F87" i="9" s="1"/>
  <c r="C152" i="2"/>
  <c r="C39" i="9" s="1"/>
  <c r="F39" i="9" s="1"/>
  <c r="D149" i="2"/>
  <c r="D86" i="9" s="1"/>
  <c r="D148" i="2"/>
  <c r="D38" i="9" s="1"/>
  <c r="C149" i="2"/>
  <c r="C86" i="9" s="1"/>
  <c r="F86" i="9" s="1"/>
  <c r="C148" i="2"/>
  <c r="C38" i="9" s="1"/>
  <c r="F38" i="9" s="1"/>
  <c r="D145" i="2"/>
  <c r="D85" i="9" s="1"/>
  <c r="C145" i="2"/>
  <c r="C85" i="9" s="1"/>
  <c r="F85" i="9" s="1"/>
  <c r="C144" i="2"/>
  <c r="C37" i="9" s="1"/>
  <c r="F37" i="9" s="1"/>
  <c r="D134" i="2"/>
  <c r="D82" i="9" s="1"/>
  <c r="D132" i="2"/>
  <c r="D81" i="9" s="1"/>
  <c r="C136" i="2"/>
  <c r="C83" i="9" s="1"/>
  <c r="F83" i="9" s="1"/>
  <c r="C134" i="2"/>
  <c r="C82" i="9" s="1"/>
  <c r="F82" i="9" s="1"/>
  <c r="C132" i="2"/>
  <c r="C81" i="9" s="1"/>
  <c r="F81" i="9" s="1"/>
  <c r="D119" i="2"/>
  <c r="D120" i="9" s="1"/>
  <c r="D117" i="2"/>
  <c r="D31" i="9" s="1"/>
  <c r="C119" i="2"/>
  <c r="C120" i="9" s="1"/>
  <c r="F120" i="9" s="1"/>
  <c r="C118" i="2"/>
  <c r="C77" i="9" s="1"/>
  <c r="F77" i="9" s="1"/>
  <c r="C117" i="2"/>
  <c r="C31" i="9" s="1"/>
  <c r="D115" i="2"/>
  <c r="D119" i="9" s="1"/>
  <c r="D113" i="2"/>
  <c r="D30" i="9" s="1"/>
  <c r="C115" i="2"/>
  <c r="C119" i="9" s="1"/>
  <c r="F119" i="9" s="1"/>
  <c r="C113" i="2"/>
  <c r="C30" i="9" s="1"/>
  <c r="F31" i="9" s="1"/>
  <c r="D111" i="2"/>
  <c r="D75" i="9" s="1"/>
  <c r="D110" i="2"/>
  <c r="D118" i="9" s="1"/>
  <c r="D109" i="2"/>
  <c r="D29" i="9" s="1"/>
  <c r="C111" i="2"/>
  <c r="C75" i="9" s="1"/>
  <c r="F75" i="9" s="1"/>
  <c r="C110" i="2"/>
  <c r="C118" i="9" s="1"/>
  <c r="F118" i="9" s="1"/>
  <c r="F30" i="9" l="1"/>
  <c r="G115" i="9"/>
  <c r="H115" i="9"/>
  <c r="B4" i="9" l="1"/>
  <c r="F3" i="9"/>
  <c r="D3" i="9"/>
  <c r="D2" i="9"/>
  <c r="A3" i="9"/>
  <c r="A2" i="9"/>
  <c r="F114" i="9" l="1"/>
  <c r="F127" i="9" l="1"/>
  <c r="F123" i="9"/>
  <c r="F122" i="9"/>
  <c r="F121" i="9"/>
  <c r="F117" i="9"/>
  <c r="F113" i="9"/>
  <c r="F112" i="9"/>
  <c r="F111" i="9"/>
  <c r="F110" i="9"/>
  <c r="F109" i="9"/>
  <c r="F108" i="9"/>
  <c r="F107" i="9"/>
  <c r="F106" i="9"/>
  <c r="F105" i="9"/>
  <c r="F104" i="9"/>
  <c r="F103" i="9"/>
  <c r="F102" i="9"/>
  <c r="F101" i="9"/>
  <c r="F100" i="9"/>
  <c r="F98" i="9"/>
  <c r="F95" i="9"/>
  <c r="F94" i="9"/>
  <c r="F93" i="9"/>
  <c r="F92" i="9"/>
  <c r="F91" i="9" l="1"/>
  <c r="F90" i="9" l="1"/>
  <c r="F88" i="9"/>
  <c r="F78" i="9" l="1"/>
  <c r="F84" i="9" l="1"/>
  <c r="F80" i="9"/>
  <c r="F79" i="9"/>
  <c r="F74" i="9"/>
  <c r="F73" i="9"/>
  <c r="F72" i="9"/>
  <c r="F71" i="9"/>
  <c r="F70" i="9"/>
  <c r="F69" i="9"/>
  <c r="F68" i="9"/>
  <c r="F67" i="9"/>
  <c r="F66" i="9"/>
  <c r="F65" i="9"/>
  <c r="F64" i="9"/>
  <c r="F63" i="9"/>
  <c r="F61" i="9"/>
  <c r="F60" i="9"/>
  <c r="F59" i="9"/>
  <c r="F58" i="9"/>
  <c r="F57" i="9"/>
  <c r="F56" i="9"/>
  <c r="F55" i="9"/>
  <c r="F54" i="9"/>
  <c r="F53" i="9"/>
  <c r="F52" i="9"/>
  <c r="F51" i="9"/>
  <c r="F50" i="9"/>
  <c r="F49" i="9"/>
  <c r="F48" i="9"/>
  <c r="F47" i="9"/>
  <c r="F46" i="9"/>
  <c r="F45" i="9"/>
  <c r="F44" i="9"/>
  <c r="F43" i="9"/>
  <c r="F42" i="9"/>
  <c r="I84" i="9" l="1"/>
  <c r="I79" i="9"/>
  <c r="I78" i="9"/>
  <c r="I70" i="9"/>
  <c r="I69" i="9"/>
  <c r="I68" i="9"/>
  <c r="I67" i="9"/>
  <c r="I61" i="9"/>
  <c r="I60" i="9"/>
  <c r="I59" i="9"/>
  <c r="I58" i="9"/>
  <c r="I53" i="9"/>
  <c r="I52" i="9"/>
  <c r="I51" i="9"/>
  <c r="I50" i="9"/>
  <c r="I45" i="9"/>
  <c r="I44" i="9"/>
  <c r="I43" i="9"/>
  <c r="I42" i="9"/>
  <c r="F41" i="9"/>
  <c r="I41" i="9" s="1"/>
  <c r="F40" i="9"/>
  <c r="I40" i="9" s="1"/>
  <c r="I39" i="9"/>
  <c r="I38" i="9"/>
  <c r="I37" i="9"/>
  <c r="I31" i="9"/>
  <c r="I30" i="9"/>
  <c r="I29" i="9"/>
  <c r="F36" i="9"/>
  <c r="I36" i="9" s="1"/>
  <c r="F35" i="9"/>
  <c r="I35" i="9" s="1"/>
  <c r="F34" i="9"/>
  <c r="I34" i="9" s="1"/>
  <c r="F33" i="9"/>
  <c r="I33" i="9" s="1"/>
  <c r="F32" i="9"/>
  <c r="I32" i="9" s="1"/>
  <c r="F28" i="9"/>
  <c r="I28" i="9" s="1"/>
  <c r="F27" i="9"/>
  <c r="I27" i="9" s="1"/>
  <c r="F26" i="9"/>
  <c r="I26" i="9" s="1"/>
  <c r="F25" i="9"/>
  <c r="I25" i="9" s="1"/>
  <c r="F24" i="9"/>
  <c r="I24" i="9" s="1"/>
  <c r="F23" i="9"/>
  <c r="I23" i="9" s="1"/>
  <c r="F22" i="9"/>
  <c r="I22" i="9" s="1"/>
  <c r="F21" i="9"/>
  <c r="I21" i="9" s="1"/>
  <c r="F20" i="9"/>
  <c r="I20" i="9" s="1"/>
  <c r="F19" i="9"/>
  <c r="I19" i="9" s="1"/>
  <c r="F18" i="9"/>
  <c r="I18" i="9" s="1"/>
  <c r="F17" i="9"/>
  <c r="I17" i="9" s="1"/>
  <c r="F16" i="9"/>
  <c r="I16" i="9" s="1"/>
  <c r="F15" i="9"/>
  <c r="I15" i="9" s="1"/>
  <c r="F14" i="9"/>
  <c r="I14" i="9" s="1"/>
  <c r="F13" i="9"/>
  <c r="I13" i="9" s="1"/>
  <c r="F12" i="9"/>
  <c r="I12" i="9" s="1"/>
  <c r="I127" i="9"/>
  <c r="I126" i="9"/>
  <c r="I125" i="9"/>
  <c r="I124" i="9"/>
  <c r="I123" i="9"/>
  <c r="I122" i="9"/>
  <c r="I121" i="9"/>
  <c r="I120" i="9"/>
  <c r="I119" i="9"/>
  <c r="I118" i="9"/>
  <c r="I117"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3" i="9"/>
  <c r="I82" i="9"/>
  <c r="I81" i="9"/>
  <c r="I80" i="9"/>
  <c r="I77" i="9"/>
  <c r="I76" i="9"/>
  <c r="I75" i="9"/>
  <c r="I74" i="9"/>
  <c r="I73" i="9"/>
  <c r="I72" i="9"/>
  <c r="I71" i="9"/>
  <c r="I66" i="9"/>
  <c r="I65" i="9"/>
  <c r="I64" i="9"/>
  <c r="I63" i="9"/>
  <c r="I57" i="9"/>
  <c r="I56" i="9"/>
  <c r="I55" i="9"/>
  <c r="I54" i="9"/>
  <c r="I49" i="9"/>
  <c r="I48" i="9"/>
  <c r="I47" i="9"/>
  <c r="I46" i="9"/>
  <c r="F11" i="9"/>
  <c r="I11" i="9" s="1"/>
  <c r="G125" i="9" l="1"/>
  <c r="G124" i="9"/>
  <c r="G118" i="9"/>
  <c r="G117" i="9"/>
  <c r="G109" i="9"/>
  <c r="G102" i="9"/>
  <c r="G101" i="9"/>
  <c r="G100" i="9"/>
  <c r="G99" i="9"/>
  <c r="G97" i="9"/>
  <c r="G96" i="9"/>
  <c r="G89" i="9"/>
  <c r="G87" i="9"/>
  <c r="G86" i="9"/>
  <c r="G76" i="9"/>
  <c r="G60" i="9"/>
  <c r="G59" i="9"/>
  <c r="H127" i="9"/>
  <c r="H125" i="9"/>
  <c r="H124" i="9"/>
  <c r="H123" i="9"/>
  <c r="H119" i="9"/>
  <c r="H118" i="9"/>
  <c r="H117" i="9"/>
  <c r="H102" i="9"/>
  <c r="H99" i="9"/>
  <c r="H98" i="9"/>
  <c r="H97" i="9"/>
  <c r="H96" i="9"/>
  <c r="H90" i="9"/>
  <c r="H89" i="9"/>
  <c r="H87" i="9"/>
  <c r="H76" i="9"/>
  <c r="H74" i="9"/>
  <c r="H73" i="9"/>
  <c r="G36" i="9"/>
  <c r="G35" i="9"/>
  <c r="G126" i="9"/>
  <c r="G120" i="9"/>
  <c r="G119" i="9"/>
  <c r="H85" i="9"/>
  <c r="H36" i="9"/>
  <c r="H35" i="9"/>
  <c r="G33" i="9"/>
  <c r="H31" i="9"/>
  <c r="G127" i="9"/>
  <c r="G123" i="9"/>
  <c r="G122" i="9"/>
  <c r="G114" i="9"/>
  <c r="G113" i="9"/>
  <c r="G112" i="9"/>
  <c r="G111" i="9"/>
  <c r="G110" i="9"/>
  <c r="H109" i="9"/>
  <c r="H108" i="9"/>
  <c r="G106" i="9"/>
  <c r="G105" i="9"/>
  <c r="G104" i="9"/>
  <c r="H103" i="9"/>
  <c r="H101" i="9"/>
  <c r="H100" i="9"/>
  <c r="G98" i="9"/>
  <c r="G95" i="9"/>
  <c r="H94" i="9"/>
  <c r="H93" i="9"/>
  <c r="H92" i="9"/>
  <c r="G91" i="9"/>
  <c r="G90" i="9"/>
  <c r="H60" i="9"/>
  <c r="H59" i="9"/>
  <c r="G57" i="9"/>
  <c r="G88" i="9"/>
  <c r="H84" i="9"/>
  <c r="H86" i="9"/>
  <c r="G82" i="9"/>
  <c r="G81" i="9"/>
  <c r="G80" i="9"/>
  <c r="G79" i="9"/>
  <c r="H78" i="9"/>
  <c r="G74" i="9"/>
  <c r="G73" i="9"/>
  <c r="G72" i="9"/>
  <c r="H71" i="9"/>
  <c r="H70" i="9"/>
  <c r="H69" i="9"/>
  <c r="H68" i="9"/>
  <c r="G67" i="9"/>
  <c r="G66" i="9"/>
  <c r="G65" i="9"/>
  <c r="G64" i="9"/>
  <c r="H63" i="9"/>
  <c r="H61" i="9"/>
  <c r="H77" i="9"/>
  <c r="G116" i="9" l="1"/>
  <c r="I116" i="9"/>
  <c r="H126" i="9"/>
  <c r="G31" i="9"/>
  <c r="G103" i="9"/>
  <c r="H67" i="9"/>
  <c r="H116" i="9"/>
  <c r="G78" i="9"/>
  <c r="H79" i="9"/>
  <c r="H91" i="9"/>
  <c r="H106" i="9"/>
  <c r="H122" i="9"/>
  <c r="G71" i="9"/>
  <c r="G92" i="9"/>
  <c r="H88" i="9"/>
  <c r="H65" i="9"/>
  <c r="H80" i="9"/>
  <c r="H110" i="9"/>
  <c r="G84" i="9"/>
  <c r="H66" i="9"/>
  <c r="H111" i="9"/>
  <c r="G77" i="9"/>
  <c r="G83" i="9"/>
  <c r="H83" i="9"/>
  <c r="H64" i="9"/>
  <c r="H95" i="9"/>
  <c r="H105" i="9"/>
  <c r="G70" i="9"/>
  <c r="H112" i="9"/>
  <c r="G61" i="9"/>
  <c r="G93" i="9"/>
  <c r="G34" i="9"/>
  <c r="H34" i="9"/>
  <c r="H57" i="9"/>
  <c r="H81" i="9"/>
  <c r="H113" i="9"/>
  <c r="G63" i="9"/>
  <c r="G94" i="9"/>
  <c r="G75" i="9"/>
  <c r="H75" i="9"/>
  <c r="G58" i="9"/>
  <c r="H58" i="9"/>
  <c r="H33" i="9"/>
  <c r="H72" i="9"/>
  <c r="H82" i="9"/>
  <c r="H114" i="9"/>
  <c r="G68" i="9"/>
  <c r="G108" i="9"/>
  <c r="G107" i="9"/>
  <c r="H107" i="9"/>
  <c r="H121" i="9"/>
  <c r="G121" i="9"/>
  <c r="H104" i="9"/>
  <c r="G69" i="9"/>
  <c r="G85" i="9"/>
  <c r="H120" i="9"/>
  <c r="E9" i="9" l="1"/>
  <c r="E8" i="9"/>
  <c r="G39" i="9"/>
  <c r="H39" i="9"/>
  <c r="H27" i="9"/>
  <c r="G27" i="9"/>
  <c r="H12" i="9"/>
  <c r="G12" i="9"/>
  <c r="G41" i="9"/>
  <c r="H41" i="9"/>
  <c r="H23" i="9"/>
  <c r="G23" i="9"/>
  <c r="G32" i="9"/>
  <c r="H32" i="9"/>
  <c r="H52" i="9"/>
  <c r="G52" i="9"/>
  <c r="G16" i="9"/>
  <c r="H16" i="9"/>
  <c r="H37" i="9"/>
  <c r="G37" i="9"/>
  <c r="G45" i="9"/>
  <c r="H45" i="9"/>
  <c r="G53" i="9"/>
  <c r="H53" i="9"/>
  <c r="G17" i="9"/>
  <c r="H17" i="9"/>
  <c r="G25" i="9"/>
  <c r="H25" i="9"/>
  <c r="G38" i="9"/>
  <c r="H38" i="9"/>
  <c r="G46" i="9"/>
  <c r="H46" i="9"/>
  <c r="G54" i="9"/>
  <c r="H54" i="9"/>
  <c r="G26" i="9"/>
  <c r="H26" i="9"/>
  <c r="G55" i="9"/>
  <c r="H55" i="9"/>
  <c r="G40" i="9"/>
  <c r="H40" i="9"/>
  <c r="H28" i="9"/>
  <c r="G28" i="9"/>
  <c r="G49" i="9"/>
  <c r="H49" i="9"/>
  <c r="G13" i="9"/>
  <c r="H13" i="9"/>
  <c r="H21" i="9"/>
  <c r="G21" i="9"/>
  <c r="G29" i="9"/>
  <c r="H29" i="9"/>
  <c r="G42" i="9"/>
  <c r="H42" i="9"/>
  <c r="G50" i="9"/>
  <c r="H50" i="9"/>
  <c r="G14" i="9"/>
  <c r="H14" i="9"/>
  <c r="H22" i="9"/>
  <c r="G22" i="9"/>
  <c r="H30" i="9"/>
  <c r="G30" i="9"/>
  <c r="H43" i="9"/>
  <c r="G43" i="9"/>
  <c r="H51" i="9"/>
  <c r="G51" i="9"/>
  <c r="G18" i="9"/>
  <c r="H18" i="9"/>
  <c r="G47" i="9"/>
  <c r="H47" i="9"/>
  <c r="H11" i="9"/>
  <c r="G11" i="9"/>
  <c r="G48" i="9"/>
  <c r="H48" i="9"/>
  <c r="H44" i="9"/>
  <c r="G44" i="9"/>
  <c r="H19" i="9"/>
  <c r="G19" i="9"/>
  <c r="G56" i="9"/>
  <c r="H56" i="9"/>
  <c r="H20" i="9"/>
  <c r="G20" i="9"/>
  <c r="H15" i="9"/>
  <c r="G15" i="9"/>
  <c r="G24" i="9"/>
  <c r="H24" i="9"/>
  <c r="E5" i="9" l="1"/>
  <c r="E7" i="9"/>
  <c r="E6" i="9"/>
</calcChain>
</file>

<file path=xl/sharedStrings.xml><?xml version="1.0" encoding="utf-8"?>
<sst xmlns="http://schemas.openxmlformats.org/spreadsheetml/2006/main" count="596" uniqueCount="369">
  <si>
    <t>SECURITY ACTION ITEMS (SAI'S)</t>
  </si>
  <si>
    <t>SAI #1 – Have a Designated Security Coordinator</t>
  </si>
  <si>
    <t>SAI #2 – Conduct a Thorough Risk Assessment</t>
  </si>
  <si>
    <t>SAI # 5 – Develop a Communications Plan</t>
  </si>
  <si>
    <t>SAI # 6 -  Safeguard Business and Security Critical Information</t>
  </si>
  <si>
    <t xml:space="preserve">SAI # 7 - Be Aware of Industry Security Best Practices. </t>
  </si>
  <si>
    <t>Motor Coach Version</t>
  </si>
  <si>
    <t>School Bus Version</t>
  </si>
  <si>
    <t>Trucking Version</t>
  </si>
  <si>
    <t>SAI # 8 – Conduct Licensing &amp; Background Checks for  Drivers / Employees / Contractors</t>
  </si>
  <si>
    <t xml:space="preserve">SAI # 9 – Develop and Follow Security Training Plan(s) </t>
  </si>
  <si>
    <t>SAI # 10 –Participates in Security Exercises &amp; Drills</t>
  </si>
  <si>
    <t>SAI # 11 - Maintain Facility Access Control</t>
  </si>
  <si>
    <t>SAI # 12 - Implement Strong Physical Security at all Locations</t>
  </si>
  <si>
    <t>SAI # 13 - Enhance Internal and External Cyber Security</t>
  </si>
  <si>
    <t>SAI # 14 - Develop a Robust Vehicle Security Program</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</si>
  <si>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</si>
  <si>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</si>
  <si>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</si>
  <si>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</si>
  <si>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</si>
  <si>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</si>
  <si>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 xml:space="preserve">This entity controls access to business documents (i.e. security plans, critical asset lists, risk/vulnerability assessments, schematics, drawings, manifests, etc.) that may compromise entity security practices.  </t>
  </si>
  <si>
    <t xml:space="preserve">This entity controls personnel information (i.e. SSN, address, drivers license, etc.) that may be deemed sensitive in nature.  </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</si>
  <si>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</si>
  <si>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</si>
  <si>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</si>
  <si>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This entity has security-related criteria that would disqualify current or prospective personnel from employment.</t>
  </si>
  <si>
    <t>This entity has policies to address criminal allegations that may arise or come to light involving current employees.</t>
  </si>
  <si>
    <t>The security training/re-training offered by this entity is specific to and appropriate for the type of transportation operation being conducted (trucking, school bus, motor coach or infrastructure mode).</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</si>
  <si>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</si>
  <si>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</si>
  <si>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</si>
  <si>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</si>
  <si>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Where appropriate, entrance and/or exit data to facilities and/or to secure areas can be reviewed as needed (may be written logs, PIN or biometric data, or recorded camera surveillance).</t>
  </si>
  <si>
    <t>This entity utilizes closed circuit television cameras (CCTV).</t>
  </si>
  <si>
    <t>The CCTV cameras present are functional and adequately monitored and/or recorded.</t>
  </si>
  <si>
    <t>This entity has adequate security lighting.</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</si>
  <si>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</si>
  <si>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</si>
  <si>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</si>
  <si>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</si>
  <si>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This entity requires an employee logon and password that grants access to limited data consistent with job function.</t>
  </si>
  <si>
    <t>This entity identifies an IT security officer or coordinator.</t>
  </si>
  <si>
    <t>This entity tests their IT system for vulnerabilities.</t>
  </si>
  <si>
    <t>This entity provides some type of supplemental equipment for securing vehicles, which may include steering wheel locks, theft alarms, "kill switches," or other devices.</t>
  </si>
  <si>
    <t>This entity prohibits unauthorized passengers in entity vehicles.</t>
  </si>
  <si>
    <t>This entity requires additional vehicle security inspections at any other times (vehicle left unattended, driver change, etc.).</t>
  </si>
  <si>
    <t>A qualified individual with this title must be identified (may be a shared title).</t>
  </si>
  <si>
    <t>Security Procedures, including revisions, should be reviewed and approved at the company's highest (executive) level.</t>
  </si>
  <si>
    <t>Procedures are in place setting forth the expectations, responsibilities, or limitations for all personnel (drivers, office workers, administrators, etc.) in the event of a security incident or breach.</t>
  </si>
  <si>
    <t>An annual review of any written security procedures is required, and the date they were last reviewed or updated noted.</t>
  </si>
  <si>
    <t>"Contact lists" provided to employees should include security personnel to be contacted and the data should be current.</t>
  </si>
  <si>
    <t>Guidelines are provided to employees requiring them to notify, at a minimum, local law enforcement authorities and the security coordinator in the event of a security incident or breach.</t>
  </si>
  <si>
    <t>This facility controls and minimizes internal and external access to sensitive business information (Operational Security – OPSEC).</t>
  </si>
  <si>
    <t>This facility controls and minimizes internal and external access to personnel information (keeps files or office locked, computer access controlled).</t>
  </si>
  <si>
    <t xml:space="preserve">The facility/entity has an adequate inventory control process that ensures accountability for all at-risk assets (i.e.; products, vehicles, equipment, and computers) that may be of specific interest to criminals and/or terrorists. </t>
  </si>
  <si>
    <t xml:space="preserve">DMV inquiry required upon hire to verify proper class of license and driving history, and periodically (at least semi-annually thereafter) or company is enrolled to receive automatic  DMV updates. </t>
  </si>
  <si>
    <t>This entity/facility has security-related criteria that would disqualify current or prospective personnel from employment.</t>
  </si>
  <si>
    <t>This entity/facility has written procedures for reviewing, evaluating and acting upon any new criminal activity information for current employees that may come to light.</t>
  </si>
  <si>
    <t>This entity/facility has comparable licensing and background check requirements for both company employees and unsupervised/unescorted contracted employees.</t>
  </si>
  <si>
    <t>This entity/facility provides, at a minimum, general security awareness training for all employees.</t>
  </si>
  <si>
    <t>The security training/re-training being offered by this entity/facility is specific to the type of transportation operation being conducted (trucking, school bus, motor coach or infrastructure).</t>
  </si>
  <si>
    <t>This facility requires identical training requirements for both entity employees and contracted employees.</t>
  </si>
  <si>
    <t>This entity/facility documents and retains records relating to security training received by employees.</t>
  </si>
  <si>
    <t xml:space="preserve">This entity has conducted or participated in some type of security exercises/drills.  Examples would include active participation in exercises/drills such as: Tabletops, ISTEP, Situational Drills (bomb threats, hijacking, lock downs, etc.).  </t>
  </si>
  <si>
    <t>This entity has security personnel trained in the National Incident Management System (NIMS) or Incident Command System (ICS).</t>
  </si>
  <si>
    <t>This entity/facility secures by locking, disabling, or covering all windows, skylights, roof opening and other access points at all times.</t>
  </si>
  <si>
    <t>This entity/facility restricts employee and non-employee extry/exit to certain secure "off limit" areas in the buildings, terminals or work areas.</t>
  </si>
  <si>
    <t>This entity/facility issues identification cards/badges or other effective identification methods to identify all employees.</t>
  </si>
  <si>
    <t>This entity/facility requires employees to carry and/or display an identification badge while on duty</t>
  </si>
  <si>
    <t>This entity/facility has a "challenge procedure" that requires employees to report unknown persons or persons not having proper identification.</t>
  </si>
  <si>
    <t>This entity/facility electronically records entrance/exit data for persons accessing restricted areas, and the data can be reviewed, if needed, either manually or electronically.  Manually recording (using a log) is an exceptable alternative if electronic record is unavailable.</t>
  </si>
  <si>
    <t>This entity/facility requires documented visitor control protocols for visitors/guests  that requires visitor being positively identified, logged-in, is issued visitor badge and escorted while on premises.</t>
  </si>
  <si>
    <t xml:space="preserve">Perimeter physical security barriers to restrict unauthorized vehicles and pedestrians are utilized and effective. </t>
  </si>
  <si>
    <t>This entity has a tamper-proof intrusion detection system (burglary /robbery alarm) at this and/or all locations.  Windows /doors/interior at all locations are covered and system is monitored 24/7 when armed.</t>
  </si>
  <si>
    <t>This entity/facility has closed circuit television cameras (CCTV) deployed to cover all secure areas.</t>
  </si>
  <si>
    <t xml:space="preserve">CCTV cameras used by this entity/facility are functional, used as designed, and adequately monitored 24/7 and/or recorded. 
</t>
  </si>
  <si>
    <t>This entity/facility has adequate security lighting that functions properly at all locations.</t>
  </si>
  <si>
    <t xml:space="preserve">This facility has a key control program for buildings, terminals and gates.  All keys are accounted for and are recovered from separated employees.  </t>
  </si>
  <si>
    <t xml:space="preserve">This entity has on-site security personnel who are adequately armed.  “On-site security personnel” should be someone who performs physical security functions (i.e. perimeter checks, gate guards, ID badge checks, etc.)  This is not a function of the Security Coordinator/Alternate.  </t>
  </si>
  <si>
    <t>Clearly visible and easily understood signs are used that identify restricted or off-limit areas at this entity/ facility, as well as any facility security practices that the public may be subjected to.</t>
  </si>
  <si>
    <t>Vehicle parking, stopping or standing is adequately restricted, to the extent possible, in areas within or adjacent to all facilities.</t>
  </si>
  <si>
    <t xml:space="preserve">This entity adequately controls growth of vegetation so that sight lines to vehicles, pedestrians or restricted areas remain unobstructed. </t>
  </si>
  <si>
    <t>This entity requires an employee logon and password that grants access to limited entity data consistent with job function.  Passwords must be reset periodically.</t>
  </si>
  <si>
    <t>This entity has IT security guidelines that prohibit opening unknown files or emails, revealing/sharing passwords, or introducing unauthorized software or hardware into the company's computer system.</t>
  </si>
  <si>
    <t xml:space="preserve">This entity tests its IT system for vulnerabilities, keeps firewalls up to date and removes/rejects any suspicious data received. </t>
  </si>
  <si>
    <t>This entity provides some type of supplemental equipment for securing vehicles (i.e.; steering wheel locks, theft alarms, "kill switches," other devices).</t>
  </si>
  <si>
    <t>This entity/facility has an adequate key control program for their vehicles.  All keys are accounted for and separated employees must return keys.  NOTE:  Vehicles that require no key or share keys with other vehicles are not recommended.</t>
  </si>
  <si>
    <t>This entity uses key card, PIN or biometric (fingerprint, voice command, etc.) input to enter or start vehicles</t>
  </si>
  <si>
    <t>This entity equips vehicles with some type of panic button capability.</t>
  </si>
  <si>
    <t>This entity utilizes a tamper-proof intrusion detection system(s) (burglary/robbery alarm).</t>
  </si>
  <si>
    <t xml:space="preserve">All vehicles used by this entity have adequate door/window  &amp; ignition locks and their use is required.   </t>
  </si>
  <si>
    <t xml:space="preserve"># 16 - Plan for High Alert Level Contingencies  </t>
  </si>
  <si>
    <t># 17 - Conduct Regular Security Inspections</t>
  </si>
  <si>
    <t># 18 - Have Procedures for Reporting Suspicious Activities</t>
  </si>
  <si>
    <t xml:space="preserve"># 19 - Ensure Chain of Custody &amp; Shipment/ Service Verification  </t>
  </si>
  <si>
    <t># 20 - Pre-plan Emergency Travel Routes.</t>
  </si>
  <si>
    <t>This entity prohibits unauthorized overnight parking of company vehicles at off-site locations (i.e.; residences, shopping centers, parking lots, etc.).</t>
  </si>
  <si>
    <t>This entity has enhanced procedures that take effect in the event of an elevated security alert status from the DHS National Terrorist Alert System (NTAS) or other government source.</t>
  </si>
  <si>
    <t xml:space="preserve">This entity monitors TV news, newspapers, homeland security website, or other media sources every day for security threat information.  </t>
  </si>
  <si>
    <t xml:space="preserve"> This company distributes relevant or evolving threat information to affected company personnel as needed via direct communications (radio, email, text, in person).</t>
  </si>
  <si>
    <t>This entity requires a pre-trip vehicle security inspection.  Note: This is in addition to DOT safety  inspection requirements.</t>
  </si>
  <si>
    <t xml:space="preserve">This entity requires a post-trip vehicle security inspection. </t>
  </si>
  <si>
    <t xml:space="preserve">All employees receive domain awareness training and employees receive some type of re-training at least every three years. </t>
  </si>
  <si>
    <t>This entity has written notification requirements for employees to report suspicious activity to management and/or law enforcement.</t>
  </si>
  <si>
    <t>This entity has written notification procedures (who to call, when to call, etc.) for all personnel upon observing suspicious activity.</t>
  </si>
  <si>
    <t>This entity has policies requiring a written report be filed upon observing suspicious activity.</t>
  </si>
  <si>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</si>
  <si>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</si>
  <si>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</si>
  <si>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This entity provides a secure location for employee parking separate from visitor parking.</t>
  </si>
  <si>
    <r>
      <t>SAI # 3 -</t>
    </r>
    <r>
      <rPr>
        <b/>
        <sz val="10"/>
        <rFont val="Calibri"/>
        <family val="2"/>
      </rPr>
      <t xml:space="preserve"> </t>
    </r>
    <r>
      <rPr>
        <b/>
        <i/>
        <sz val="10"/>
        <rFont val="Calibri"/>
        <family val="2"/>
      </rPr>
      <t>Develop a Security Plan (Security Specific Protocols)</t>
    </r>
  </si>
  <si>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</si>
  <si>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</si>
  <si>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 xml:space="preserve">Personnel at this entity have sought and/or obtained transportation related security information or "best practices" guidance from private security concerns, military resources, academic pursuits or governmental resources.  </t>
  </si>
  <si>
    <t>This entity has controlled points of entry/exit for employees and restricts non-employee access to buildings, terminals and/or work areas.</t>
  </si>
  <si>
    <t>77MC</t>
  </si>
  <si>
    <t>78MC</t>
  </si>
  <si>
    <t>79MC</t>
  </si>
  <si>
    <t>77SB</t>
  </si>
  <si>
    <t>78SB</t>
  </si>
  <si>
    <t>79SB</t>
  </si>
  <si>
    <r>
      <t xml:space="preserve">N/A - This Question Intentionally left blank. </t>
    </r>
    <r>
      <rPr>
        <i/>
        <sz val="10"/>
        <rFont val="Calibri"/>
        <family val="2"/>
      </rPr>
      <t xml:space="preserve">  </t>
    </r>
  </si>
  <si>
    <t>77TR</t>
  </si>
  <si>
    <t>78TR</t>
  </si>
  <si>
    <t>79TR</t>
  </si>
  <si>
    <t>89MC</t>
  </si>
  <si>
    <t>89SB</t>
  </si>
  <si>
    <t>89TR</t>
  </si>
  <si>
    <t>94MC</t>
  </si>
  <si>
    <t>95MC</t>
  </si>
  <si>
    <t>96MC</t>
  </si>
  <si>
    <t>94SB</t>
  </si>
  <si>
    <t>95SB</t>
  </si>
  <si>
    <t>96SB</t>
  </si>
  <si>
    <t>94TR</t>
  </si>
  <si>
    <t>95TR</t>
  </si>
  <si>
    <t>96TR</t>
  </si>
  <si>
    <t>This entity prohibits unauthorized passengers in company vehicles.</t>
  </si>
  <si>
    <t>This entity restricts or has policies regarding overnight parking of vehicles at off-site locations (i.e.; residences, shopping centers, parking lots, etc.).</t>
  </si>
  <si>
    <t>This entity monitors news or other media sources for the most current security threat information.</t>
  </si>
  <si>
    <t>In addition to any pre-trip safety inspection conducted, this entity requires a pre-trip vehicle security inspection.</t>
  </si>
  <si>
    <t>This entity requires a post-trip vehicle security inspection.</t>
  </si>
  <si>
    <t>This entity has notification procedures (who to call, when to call, etc.) for all personnel upon observing suspicious activity.</t>
  </si>
  <si>
    <t xml:space="preserve">This company has policies requiring a written report be filed for suspicious activities observed.  </t>
  </si>
  <si>
    <t>This entity requires specific security protocols be followed in the event a trip must be delayed, discontinued, require multiple days to complete or exceeds hours-of-service regulations.</t>
  </si>
  <si>
    <t>This entity has identified alternate routes in the event primary routes cannot be used under certain security related emergencies.</t>
  </si>
  <si>
    <t>This company requires specific security protocols be followed in the event a trip must be delayed, discontinued, require multiple days to complete or exceeds hours-of-service regulations.</t>
  </si>
  <si>
    <t>This company prohibit drivers from diverting from authorized routes, making unauthorized pickups or stopping at unauthorized locations without justification.</t>
  </si>
  <si>
    <t>This entity has identified and pre-planned alternate routes in the event primary routes cannot be used under certain security related emergencies.</t>
  </si>
  <si>
    <t>This entity/facility requires biometric (fingerprint, voice, eye scan, etc.) input, key card swipe, or PIN combination locks, for access to buildings, sites or secure areas.  Access is deactivated upon employee separation and codes are changed regularly.</t>
  </si>
  <si>
    <t>This entity/facility restricts employee and non-employee entry/exit to certain doors in the buildings, terminals or work areas.  Entry (doors) must be capable of being locked or otherwise secured.</t>
  </si>
  <si>
    <t>This facility provides a secure location for employee parking, preferably serparate from visitor parking.</t>
  </si>
  <si>
    <t>Company Name</t>
  </si>
  <si>
    <t>Person Conducting Assessment</t>
  </si>
  <si>
    <r>
      <t xml:space="preserve">SAI # 4 – Plan for </t>
    </r>
    <r>
      <rPr>
        <b/>
        <i/>
        <sz val="10"/>
        <rFont val="Calibri"/>
        <family val="2"/>
      </rPr>
      <t>Emergency Response &amp; Continuity of Operations</t>
    </r>
  </si>
  <si>
    <r>
      <t xml:space="preserve">This entity ensures all facilities have an auxiliary power source if needed </t>
    </r>
    <r>
      <rPr>
        <b/>
        <u/>
        <sz val="10"/>
        <rFont val="Calibri"/>
        <family val="2"/>
      </rPr>
      <t>or</t>
    </r>
    <r>
      <rPr>
        <sz val="10"/>
        <rFont val="Calibri"/>
        <family val="2"/>
      </rPr>
      <t xml:space="preserve"> the ability to operate effectively from an identified secondary site.</t>
    </r>
  </si>
  <si>
    <r>
      <t xml:space="preserve">This entity provides general </t>
    </r>
    <r>
      <rPr>
        <b/>
        <u/>
        <sz val="10"/>
        <rFont val="Calibri"/>
        <family val="2"/>
      </rPr>
      <t>security</t>
    </r>
    <r>
      <rPr>
        <sz val="10"/>
        <rFont val="Calibri"/>
        <family val="2"/>
      </rPr>
      <t xml:space="preserve"> awareness training to all employees (separate from or in addition to regular safety training).  </t>
    </r>
  </si>
  <si>
    <r>
      <t>This entity meets with outside agencies (i.e.; law enforcement/first responders</t>
    </r>
    <r>
      <rPr>
        <sz val="10"/>
        <rFont val="Calibri"/>
        <family val="2"/>
      </rPr>
      <t>/Federal officials) regarding security support and or issues in the event of a terrorist attack .</t>
    </r>
  </si>
  <si>
    <r>
      <t>This entity utilizes an Information Technology (IT) "firewall" that prevents improper IT system access to entity information</t>
    </r>
    <r>
      <rPr>
        <sz val="10"/>
        <rFont val="Calibri"/>
        <family val="2"/>
      </rPr>
      <t>, programs, and automated systems from both internal and external threats.</t>
    </r>
  </si>
  <si>
    <r>
      <t>This entity/ facility utilizes an IT "firewall" that prevents improper IT system access to entity information</t>
    </r>
    <r>
      <rPr>
        <sz val="10"/>
        <rFont val="Calibri"/>
        <family val="2"/>
      </rPr>
      <t xml:space="preserve">, programs, and automated systems from both internal and external threats.  Note: Most Windows and Mac based operating systems come preloaded with a standard “firewall.”  </t>
    </r>
  </si>
  <si>
    <r>
      <t xml:space="preserve">This entity provides </t>
    </r>
    <r>
      <rPr>
        <u/>
        <sz val="10"/>
        <rFont val="Calibri"/>
        <family val="2"/>
      </rPr>
      <t>off-site</t>
    </r>
    <r>
      <rPr>
        <sz val="10"/>
        <rFont val="Calibri"/>
        <family val="2"/>
      </rPr>
      <t xml:space="preserve"> backup capability for data generated and systems redundancy for this and/or all locations.  </t>
    </r>
  </si>
  <si>
    <r>
      <t xml:space="preserve">This entity uses vehicles equipped with GPS or land based tracking system, or </t>
    </r>
    <r>
      <rPr>
        <sz val="10"/>
        <rFont val="Calibri"/>
        <family val="2"/>
      </rPr>
      <t>tracks drivers through a cellphone application.</t>
    </r>
  </si>
  <si>
    <r>
      <t xml:space="preserve">This entity equips vehicles with some type of GPS or land based tracking system, </t>
    </r>
    <r>
      <rPr>
        <sz val="10"/>
        <rFont val="Calibri"/>
        <family val="2"/>
      </rPr>
      <t>or tracks drivers through a cellphone application.</t>
    </r>
  </si>
  <si>
    <t>Date Conducted</t>
  </si>
  <si>
    <t>Management and Accountability Section</t>
  </si>
  <si>
    <t>Personnel Security Section</t>
  </si>
  <si>
    <t>SAI #10</t>
  </si>
  <si>
    <t>Facility Security Section</t>
  </si>
  <si>
    <t>Vehicle Security Section</t>
  </si>
  <si>
    <t>SAI #1</t>
  </si>
  <si>
    <t>SAI #2</t>
  </si>
  <si>
    <t>SAI #3</t>
  </si>
  <si>
    <t>SAI #4</t>
  </si>
  <si>
    <t>SAI #5</t>
  </si>
  <si>
    <t>SAI #6</t>
  </si>
  <si>
    <t>SAI #7</t>
  </si>
  <si>
    <t>SAI #8</t>
  </si>
  <si>
    <t>SAI #9</t>
  </si>
  <si>
    <t>SAI #11</t>
  </si>
  <si>
    <t>SAI #12</t>
  </si>
  <si>
    <t>SAI #13</t>
  </si>
  <si>
    <t>SAI #14</t>
  </si>
  <si>
    <t>SAI #15</t>
  </si>
  <si>
    <t>SAI #16</t>
  </si>
  <si>
    <t>SAI #17</t>
  </si>
  <si>
    <t>SAI #18</t>
  </si>
  <si>
    <t>SAI #19</t>
  </si>
  <si>
    <t>SAI #20</t>
  </si>
  <si>
    <t>SAI Component #</t>
  </si>
  <si>
    <t>SAI COMPONENT</t>
  </si>
  <si>
    <t>SAI COMPONENT STANDARD</t>
  </si>
  <si>
    <t>SAI Component Standard</t>
  </si>
  <si>
    <t>Column A</t>
  </si>
  <si>
    <t>Col B</t>
  </si>
  <si>
    <t>Column C</t>
  </si>
  <si>
    <t>Column D</t>
  </si>
  <si>
    <t>Column E</t>
  </si>
  <si>
    <t>SAI # 15 - Develop a Solid Cargo/Passenger Security Program</t>
  </si>
  <si>
    <t>No Medium Priority Components for SAI #20</t>
  </si>
  <si>
    <t>Not Applicable</t>
  </si>
  <si>
    <t>No Low Priority Components for SAI #4</t>
  </si>
  <si>
    <t>No Low Priority Components for SAI #5</t>
  </si>
  <si>
    <t>No Low Priority Components for SAI #7</t>
  </si>
  <si>
    <t>No Low Priority Motor Coach Components for SAI #19</t>
  </si>
  <si>
    <t>No Low Priority School Bus Components for SAI #19</t>
  </si>
  <si>
    <t xml:space="preserve">SAI #16 - Plan for High Alert Level Contingencies  </t>
  </si>
  <si>
    <t>SAI #3 - Develop a Security Plan (Security Specific Protocols)</t>
  </si>
  <si>
    <t>SAI #4 – Plan for Emergency Response &amp; Continuity of Operations</t>
  </si>
  <si>
    <t>SAI #5 – Develop a Communications Plan</t>
  </si>
  <si>
    <t>SAI #6 -  Safeguard Business and Security Critical Information</t>
  </si>
  <si>
    <t xml:space="preserve">SAI #7 - Be Aware of Industry Security Best Practices. </t>
  </si>
  <si>
    <t>SAI #8 – Conduct Licensing &amp; Background Checks for  Drivers / Employees / Contractors</t>
  </si>
  <si>
    <t xml:space="preserve">SAI #9 – Develop and Follow Security Training Plan(s) </t>
  </si>
  <si>
    <t>SAI #10 –Participates in Security Exercises &amp; Drills</t>
  </si>
  <si>
    <t>SAI #11 - Maintain Facility Access Control</t>
  </si>
  <si>
    <t>SAI #12 - Implement Strong Physical Security at all Locations</t>
  </si>
  <si>
    <t>SAI #13 - Enhance Internal and External Cyber Security</t>
  </si>
  <si>
    <t>SAI #14 - Develop a Robust Vehicle Security Program</t>
  </si>
  <si>
    <t>SAI #15 - Develop a Solid Cargo/Passenger Security Program</t>
  </si>
  <si>
    <t>SAI #17 - Conduct Regular Security Inspections</t>
  </si>
  <si>
    <t>SAI #18 - Have Procedures for Reporting Suspicious Activities</t>
  </si>
  <si>
    <t xml:space="preserve">SAI #19 - Ensure Chain of Custody &amp; Shipment/ Service Verification  </t>
  </si>
  <si>
    <t>SAI #20 - Pre-plan Emergency Travel Routes.</t>
  </si>
  <si>
    <t xml:space="preserve">SAI #16 - Plan for High Alert Level Contingencies </t>
  </si>
  <si>
    <t>Yes</t>
  </si>
  <si>
    <t>No</t>
  </si>
  <si>
    <t>N/A</t>
  </si>
  <si>
    <t xml:space="preserve">Does your company or facility fully meet the Component Standard shown?  </t>
  </si>
  <si>
    <t xml:space="preserve">Fill in Company Name, Date Completed and Name of person completing the assessment as requested.  </t>
  </si>
  <si>
    <t>Completing the Vulnerability Self-Assessment Checklist</t>
  </si>
  <si>
    <t>INSTRUCTIONS FOR COMPLETING THE “Vulnerability Self-Assessment Checklist”</t>
  </si>
  <si>
    <t xml:space="preserve">The “Vulnerability Self-Assessment Checklist” starts by identifying the four (4) main categories into which all security practices can be divided: Management &amp; Accountability; Personnel Security; Facility Security; and Vehicle Security.  The Checklist then presents a comprehensive list of 20 general security practices or “Security Action Items” (SAIs) (shown in Column “A”), that a company may or may not be employing to some degree.  Each SAI then has several sub-parts or “Components” listed (shown in Column “C”) that identify the specific actions that collectively define that SAI. The optimal level of implementation for each SAI Component is then further defined as the “Component Standard,” shown in Column “D.”  For each Security Component shown, a qualified company representative or "evaluator" is then asked: </t>
  </si>
  <si>
    <t>The person(s) completing this “Vulnerability Self-Assessment Checklist” should be familiar with all security operations of the company being assessed.  The areas covered in the Checklist include Management &amp; Accountability, Personnel Security, Facility Security and Vehicle Security.</t>
  </si>
  <si>
    <t>Each column in the Checklist is described as follows:</t>
  </si>
  <si>
    <r>
      <t xml:space="preserve">The Evaluator enters an answer </t>
    </r>
    <r>
      <rPr>
        <b/>
        <i/>
        <sz val="12"/>
        <color theme="1"/>
        <rFont val="Calibri"/>
        <family val="2"/>
        <scheme val="minor"/>
      </rPr>
      <t>Yes or No (N/A may be selected if available) in Column “E”</t>
    </r>
  </si>
  <si>
    <t xml:space="preserve">The majority of security practices being assessed by the VSAT are applicable to all highway modes (trucking, motorcoach, and school bus).  Some security actions, however, are not applicable to all modes, and mode-specific practices should be answered only by companies engaged in that particular mode being addressed.  Some questions have been modified to be mode specific and are identified as "Motorcoach Version," "Trucking Version" or "School Bus Version."  Companies should assess only those practices applicable to their particular operation.  In responding to security practices that are not part of your specific mode, a response of "N/A" would be appropriate. </t>
  </si>
  <si>
    <t>High</t>
  </si>
  <si>
    <t>Medium</t>
  </si>
  <si>
    <t>Low</t>
  </si>
  <si>
    <t>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t>
  </si>
  <si>
    <t>Applicable Component</t>
  </si>
  <si>
    <t>To Be Completed</t>
  </si>
  <si>
    <t>Awaiting Response</t>
  </si>
  <si>
    <r>
      <t xml:space="preserve">Does your company or facility fully meet this standard?  </t>
    </r>
    <r>
      <rPr>
        <b/>
        <i/>
        <sz val="10"/>
        <rFont val="Calibri"/>
        <family val="2"/>
      </rPr>
      <t>(Yes, No, N/A)</t>
    </r>
  </si>
  <si>
    <t xml:space="preserve">If you answer “no” because your company does not meet the SAI Component Standard, you have identified a potential vulnerability.  </t>
  </si>
  <si>
    <t>Evaluators, in consultation with management, should review the results of the Vulnerability Self-Assessment.  Decisions should be made as to what, if any, security improvements should be initiated.  High Priority Vulnerabilies should be considered first when planning security enhancements.  Medium and Low Priority Vulnerabilities should next be considered, in descending order.</t>
  </si>
  <si>
    <t xml:space="preserve">The Security Actions shown here are provided as options to be considered.  All actions shown are voluntary and companies are currently under no regulatory obligation to implement any specific security measures offered. </t>
  </si>
  <si>
    <t xml:space="preserve">NOTE:  Conducting a valid Vulnerability Assessment is an essential process for all transportation companies.  This Vulnerability Assessment Checklist is designed for companies that are self-assessing their security vulnerability level.  Companies planning to actively participate in a Highway BASE Review conducted by a TSA Surface Inspector may choose to forego completing this Checklist and instead, accept the “Executive Summary” report provided by TSA as an acceptable Vulnerability Assessment. </t>
  </si>
  <si>
    <r>
      <rPr>
        <b/>
        <sz val="12"/>
        <color theme="1"/>
        <rFont val="Calibri"/>
        <family val="2"/>
        <scheme val="minor"/>
      </rPr>
      <t>Column A</t>
    </r>
    <r>
      <rPr>
        <sz val="12"/>
        <color theme="1"/>
        <rFont val="Calibri"/>
        <family val="2"/>
        <scheme val="minor"/>
      </rPr>
      <t xml:space="preserve">:  "Security Action Item (SAI)” – A list of twenty general (20) Security Action Items (SAIs) that are general options to consider that can be implemented by all highway transportation entities.  </t>
    </r>
  </si>
  <si>
    <r>
      <rPr>
        <b/>
        <sz val="12"/>
        <color theme="1"/>
        <rFont val="Calibri"/>
        <family val="2"/>
        <scheme val="minor"/>
      </rPr>
      <t>Column B:</t>
    </r>
    <r>
      <rPr>
        <sz val="12"/>
        <color theme="1"/>
        <rFont val="Calibri"/>
        <family val="2"/>
        <scheme val="minor"/>
      </rPr>
      <t xml:space="preserve">  “SAI Component Number” - Assigns a unique number to each SAI Component.</t>
    </r>
  </si>
  <si>
    <r>
      <rPr>
        <b/>
        <sz val="12"/>
        <color theme="1"/>
        <rFont val="Calibri"/>
        <family val="2"/>
        <scheme val="minor"/>
      </rPr>
      <t>Column C:</t>
    </r>
    <r>
      <rPr>
        <sz val="12"/>
        <color theme="1"/>
        <rFont val="Calibri"/>
        <family val="2"/>
        <scheme val="minor"/>
      </rPr>
      <t xml:space="preserve">  "SAI Component” – Identifies and lists the specific security steps or sub-parts that define the larger SAI.   Each SAI Component should be examined individually to help establish the overall level of effectiveness for the broader SAI.  </t>
    </r>
  </si>
  <si>
    <r>
      <rPr>
        <b/>
        <sz val="12"/>
        <color theme="1"/>
        <rFont val="Calibri"/>
        <family val="2"/>
        <scheme val="minor"/>
      </rPr>
      <t>Column D:</t>
    </r>
    <r>
      <rPr>
        <sz val="12"/>
        <color theme="1"/>
        <rFont val="Calibri"/>
        <family val="2"/>
        <scheme val="minor"/>
      </rPr>
      <t xml:space="preserve">  "SAI Component Standard” – Identifies and defines the optimal level of implementation for this individual SAI Component. This is a representation of the “standard” that should be in place in order to achieve the maximum level of risk reduction that each Security Component can deliver.  The standards are derived from guidance provided by PL 110, Sections 1501-1554, industry engagement, and staff research.</t>
    </r>
  </si>
  <si>
    <r>
      <rPr>
        <b/>
        <sz val="12"/>
        <color theme="1"/>
        <rFont val="Calibri"/>
        <family val="2"/>
        <scheme val="minor"/>
      </rPr>
      <t>Column E:</t>
    </r>
    <r>
      <rPr>
        <sz val="12"/>
        <color theme="1"/>
        <rFont val="Calibri"/>
        <family val="2"/>
        <scheme val="minor"/>
      </rPr>
      <t xml:space="preserve">   Asks the question, "Does Your Company/Facility Fully Meet This Standard?” – If the SAI Component Standard listed is fully implemented at your company/facility, pick “Yes” from the drop-down options list for the Component being reviewed.  Answering “yes” indicates that no vulnerability is evident for this Component.  If any portion of the SAI Component Standard is lacking, select “No” from the drop-down list. N/A may be chosen if that option is available from the drop-down list.</t>
    </r>
  </si>
  <si>
    <t>Questions should be answered in an honest, unbiased manor.  The answers should reflect the evaluator's informed opinion as it relates to the company’s level of security.  This Vulnerability Self-Assessment Checklist is for internal company use with no expectation that it be disclosed beyond the corporate need-to-know.  To begin, open the "Checklist” tab.</t>
  </si>
  <si>
    <t>Vulnerability Self-Assessment Checklist</t>
  </si>
  <si>
    <t>Vulnerability Self-Assessment Summary Sheet</t>
  </si>
  <si>
    <t>&lt;Enter Name of Assessor Here&gt;</t>
  </si>
  <si>
    <t>Mode:</t>
  </si>
  <si>
    <t>&lt;Enter Your Company Here&gt;</t>
  </si>
  <si>
    <t>&lt;Enter Facility Name or Location Here&gt;</t>
  </si>
  <si>
    <t>Motorcoach Company</t>
  </si>
  <si>
    <t>Motorcoach Terminal</t>
  </si>
  <si>
    <t>School Bus Company</t>
  </si>
  <si>
    <t>School District with Buses</t>
  </si>
  <si>
    <t>Trucking</t>
  </si>
  <si>
    <t>&lt;Choose Mode from drop-down&gt;</t>
  </si>
  <si>
    <t>&lt;Enter Name of Facility Manager Here&gt;</t>
  </si>
  <si>
    <t>PRIORITY LEVEL</t>
  </si>
  <si>
    <t>ACTIONS TO BE CONSIDERED</t>
  </si>
  <si>
    <t>This entity has additional security procedures that take effect in the event of a heightened security alert status from the DHS National Terrorist Alert System (NTAS) or other government source.</t>
  </si>
  <si>
    <t>This entity distributes relevant or evolving threat information to affected company personnel as needed.</t>
  </si>
  <si>
    <t>This entity has policies requiring employees to report security related “suspicious activities” to management and/or law enforcement.</t>
  </si>
  <si>
    <t>This entity prohibits drivers from diverting from authorized routes, making unauthorized pickups or stopping at unauthorized locations without justification.</t>
  </si>
  <si>
    <t>PROCEED TO THE CHECKLIST TO BEGIN</t>
  </si>
  <si>
    <t xml:space="preserve">  </t>
  </si>
  <si>
    <t>Each SAI Component must be addressed and answered as "yes or no."  An unanswered line defaults to "Awaiting A Response" on the summary sheet.  Changing an answer on the Checklist will automatically revise the Summary Sheet.  Once all SAI Components have been addressed and the appropriate Yes/No/N/A answer entered, the evaluator should open the "Summary Sheet" tab.</t>
  </si>
  <si>
    <r>
      <t xml:space="preserve">The appropriate "Mode" for your company should be selected and checked from the drop-down options.  The options are:  </t>
    </r>
    <r>
      <rPr>
        <b/>
        <sz val="12"/>
        <color theme="1"/>
        <rFont val="Calibri"/>
        <family val="2"/>
        <scheme val="minor"/>
      </rPr>
      <t>Motorcoach Company; Motorcoach Terminal; School Bus Company; School District with Buses; and Trucking.</t>
    </r>
  </si>
  <si>
    <t>This entity designates an alternate Security Coordinator/Director.</t>
  </si>
  <si>
    <t>This entity has policies that specify the transportation related duties of the Security Coordinator.</t>
  </si>
  <si>
    <t>This entity designates a qualified primary Security Coordinator/ Director.</t>
  </si>
  <si>
    <t>This entity recognizes they may have certain assets of specific interest to terrorists (i.e.: vehicles, IT information, passengers, critical personnel, etc.) and considers this factor when developing transportation security practices.</t>
  </si>
  <si>
    <t xml:space="preserve">Management  generally supports efforts to improve security and provides funding and/or approves corrective actions to security vulnerabilities or weaknesses identified.  </t>
  </si>
  <si>
    <t>This entity has conducted a documented, site specific “Vulnerability Assessment” and is generally familiar with any significant threats or consequences they may face.</t>
  </si>
  <si>
    <t>This entity has a written, site specific transportation Security Plan that addresses, at a minimum, management procedures, personnel security, facility security and vehicle security along with actions to be taken in the event of a security incident or security breach.</t>
  </si>
  <si>
    <t xml:space="preserve"> Following a significant operational disruption, this entity has procedures designed to ensure an appropriate response and the restoration of facilities and services. (May be in the form of a Business Recovery Plan, Continuity of Operations Plan or  Emergency Response/Safety Plan).</t>
  </si>
  <si>
    <r>
      <t xml:space="preserve">This entity has emergency procedures in place for drivers on the road to follow in the event normal communications are disrupted.  </t>
    </r>
    <r>
      <rPr>
        <sz val="10"/>
        <rFont val="Calibri"/>
        <family val="2"/>
      </rPr>
      <t xml:space="preserve">Entity should have contingencies in place in the event dispatch system, if applicable, becomes inoperable.  </t>
    </r>
  </si>
  <si>
    <t>Personnel at this entity meet/ communicate with industry peers, partners or associations that share security related information or best practices.  (May include individual or corporate membership with an industry trade association).</t>
  </si>
  <si>
    <t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t>
  </si>
  <si>
    <t xml:space="preserve">The entity requires that contact employees having access to security related information or restricted areas be held to comparable licensing and background checks as those required of regular company employees (contracted employees may include contractual drivers, unescorted cleaning crews, etc.).  </t>
  </si>
  <si>
    <t xml:space="preserve">This entity provides additional security training to employees having assigned security responsibilities. </t>
  </si>
  <si>
    <t>This entity provides periodic security re-training to all employees.</t>
  </si>
  <si>
    <t>This entity has comparable security training requirements for both regular employees and contracted employees with security responsibilities or access to security-related information.</t>
  </si>
  <si>
    <t>This entity restricts employee access into certain secure areas located within their building or site (i.e.; computer room, administrative areas, dispatch, etc.).</t>
  </si>
  <si>
    <r>
      <t xml:space="preserve">This entity utilizes perimeter physical security barriers (fences/gates/walls/ planters /bollards, etc.) that restricts unauthorized </t>
    </r>
    <r>
      <rPr>
        <sz val="10"/>
        <rFont val="Calibri"/>
        <family val="2"/>
      </rPr>
      <t xml:space="preserve">vehicle </t>
    </r>
    <r>
      <rPr>
        <b/>
        <sz val="10"/>
        <rFont val="Calibri"/>
        <family val="2"/>
      </rPr>
      <t>and</t>
    </r>
    <r>
      <rPr>
        <sz val="10"/>
        <rFont val="Calibri"/>
        <family val="2"/>
      </rPr>
      <t xml:space="preserve"> pedestrian access.</t>
    </r>
  </si>
  <si>
    <t xml:space="preserve">This entity conducts periodic random security checks on personnel/vehicles and/or other physical security countermeasures (i.e. random perimeter checks, breach/trespass tests, bomb threat drills, etc.).  </t>
  </si>
  <si>
    <t xml:space="preserve">This entity has sufficient IT security guidelines.  </t>
  </si>
  <si>
    <t>This entity identifies a qualified IT security officer or coordinator.</t>
  </si>
  <si>
    <t>This entity has off-site backup capability for data generated and system redundancy.</t>
  </si>
  <si>
    <t xml:space="preserve">The vehicles used by this entity are equipped with appropriate door/window locks and their use is required (if not prohibited by State law) when unattended.   </t>
  </si>
  <si>
    <t>This entity employs technology that requires the use of key card, PIN or biometric input to enter or start vehicles.</t>
  </si>
  <si>
    <t>72a</t>
  </si>
  <si>
    <t>72b</t>
  </si>
  <si>
    <t>This entity uses vehicles equipped with an interior and/or exterior on-board, functioning and recording video camera.</t>
  </si>
  <si>
    <t xml:space="preserve">This entity uses unique distress codes or signals to alert dispatch, police or other employees in the event of an emergency situation. </t>
  </si>
  <si>
    <t>This entity equips all vehicles with  an on-board, functioning and recording video camera.</t>
  </si>
  <si>
    <t>This entity has participated in or received some type of domain awareness/SAR/counterterrorism training.</t>
  </si>
  <si>
    <t>SAI #1 Components</t>
  </si>
  <si>
    <t>SAI #2 Components</t>
  </si>
  <si>
    <t>SAI #3 Components</t>
  </si>
  <si>
    <t>SAI #4 Components</t>
  </si>
  <si>
    <t>SAI #5 Components</t>
  </si>
  <si>
    <t>SAI #6 Components</t>
  </si>
  <si>
    <t>SAI #7 Components</t>
  </si>
  <si>
    <t>SAI #8 Components</t>
  </si>
  <si>
    <t>SAI #9 Components</t>
  </si>
  <si>
    <t>SAI #10 Components</t>
  </si>
  <si>
    <t>SAI #11 Components</t>
  </si>
  <si>
    <t>SAI #12 Components</t>
  </si>
  <si>
    <t>SAI #13 Components</t>
  </si>
  <si>
    <t>SAI #14 Components</t>
  </si>
  <si>
    <t>SAI #15 Components</t>
  </si>
  <si>
    <t>SAI #16 Components</t>
  </si>
  <si>
    <t>SAI #17 Components</t>
  </si>
  <si>
    <t>SAI #18 Components</t>
  </si>
  <si>
    <t>SAI #19 Components</t>
  </si>
  <si>
    <t>SAI #20 Components</t>
  </si>
  <si>
    <t>Management for the entity should support efforts to enhance security and should consider ensuring that funds are provided toward mitigation measures designed to address security vulnerabilities identified.</t>
  </si>
  <si>
    <t xml:space="preserve">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t>
  </si>
  <si>
    <t xml:space="preserve">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</si>
  <si>
    <t>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t>
  </si>
  <si>
    <t>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t>
  </si>
  <si>
    <t>The entity should have documented procedures designed to ensure restoration of facilities and services following a significant operational disruption.  This may be in the form of a Business Recovery Plan, Continuity of Operations Plan, or part of the Emergency Response/Safety Plan.</t>
  </si>
  <si>
    <t>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t>
  </si>
  <si>
    <t>This entity has methods for communicating with drivers during normal conditions.</t>
  </si>
  <si>
    <t>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t>
  </si>
  <si>
    <t xml:space="preserve">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t>
  </si>
  <si>
    <t xml:space="preserve">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</si>
  <si>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 xml:space="preserve">Entity should have a site specific Security Plan that addresses management procedures, personnel security, facility security, vehicle security, and sets forth actions to be taken in the event of a security incident or security breach.  </t>
  </si>
  <si>
    <t>Security or administrative personnel at this entity/facility belong to and meet with one or more industry groups that provide or share resources or security related guidance. (ABA, ACC, ATA, NAPT, NASDOTS, NTTC, OOIDA, UMA, others)</t>
  </si>
  <si>
    <t>This entity has used or provided security related information (best/ recommended practices) to or from industry peers or governmental partners.</t>
  </si>
  <si>
    <t>A fingerprint based background check using a reputable security company is optimal; or possession of a valid CDL with Haz Mat endorsement or TWIC credential.</t>
  </si>
  <si>
    <t xml:space="preserve">This entity asks applicants if they have been denied a Transportation Worker Identification Credential (TWIC) or a Commercial Driver's License with HazMat Endorsement (CDL-HME) for employment elsewhere specifically as the result of a security background check.   </t>
  </si>
  <si>
    <t xml:space="preserve">This entity providing additional security training to employees having specified security responsibilities, or other security training required by applicable federal regulation.   </t>
  </si>
  <si>
    <t>This entity provides periodic security re-training (recurrent training) no less than every three years or with change of job.</t>
  </si>
  <si>
    <r>
      <t>This entity meets with outside agencies (i.e.; law enforcement/first responders</t>
    </r>
    <r>
      <rPr>
        <sz val="10"/>
        <rFont val="Calibri"/>
        <family val="2"/>
      </rPr>
      <t>/Federal officials) regarding security issues or security exercises/ drills in the event of a terrorist attack.</t>
    </r>
  </si>
  <si>
    <t>This entity utilizes advanced physical control locking measures beyond simple locks and keys (i.e.; biometric input, key card, PIN, combination locks) for access to buildings, sites or secure areas (excludes vehicles).</t>
  </si>
  <si>
    <t xml:space="preserve">All perimeter physical security barriers on site are functional, used as designed, and adequately maintained to effectively restrict vehicle and/or pedestrian access. </t>
  </si>
  <si>
    <r>
      <t xml:space="preserve">This entity uses </t>
    </r>
    <r>
      <rPr>
        <u/>
        <sz val="10"/>
        <rFont val="Calibri"/>
        <family val="2"/>
        <scheme val="minor"/>
      </rPr>
      <t>unique or random</t>
    </r>
    <r>
      <rPr>
        <sz val="10"/>
        <rFont val="Calibri"/>
        <family val="2"/>
        <scheme val="minor"/>
      </rPr>
      <t xml:space="preserve"> security measures that introduce unpredictability into the entity’s practices for an enhanced deterrent effect.  May be spot inspections, “red alerts,” or other random/imaginative security initiatives. </t>
    </r>
  </si>
  <si>
    <r>
      <t xml:space="preserve">This entity utilizes key control procedures for </t>
    </r>
    <r>
      <rPr>
        <b/>
        <sz val="10"/>
        <rFont val="Calibri"/>
        <family val="2"/>
        <scheme val="minor"/>
      </rPr>
      <t>buildings, terminals and gates (excludes vehicles).</t>
    </r>
  </si>
  <si>
    <t>This entity utilizes a key control program for their vehicles (separate from key control for buildings).</t>
  </si>
  <si>
    <t>This entity equips vehicles or provides drivers with panic button capability.</t>
  </si>
  <si>
    <t xml:space="preserve">This entity has instituted a distress code or signals in order to alert dispatch, other drivers/employees in the event of emergency situations. </t>
  </si>
  <si>
    <t>Administrative or security personnel at this company regularly check the status of the DHS sponsored National Terrorism Alert System (NTAS) or have enrolled to receive automatic electronic NTAS alert updates at www.dhs.gov/alerts or other government site.</t>
  </si>
  <si>
    <t>This entity has personnel who regularly access the DHS NTSA site, or automatically receive updates from an accreditied government site.</t>
  </si>
  <si>
    <t>THE "MITIGATION PRIORITIES" SHEET</t>
  </si>
  <si>
    <t>Applicable Components</t>
  </si>
  <si>
    <t># of High Priority Items to be completed</t>
  </si>
  <si>
    <t># of Medium Priority Items to be completed</t>
  </si>
  <si>
    <t># of Low Priority Items to be completed</t>
  </si>
  <si>
    <t># of Items Awaiting a Response</t>
  </si>
  <si>
    <t>X</t>
  </si>
  <si>
    <t>Administrative or security personnel at this company have been granted access to an unclassified intelligence based internet site such as HSIN, Cybercop, or Infragard and they regularly review current intelligence information relating to their industry.</t>
  </si>
  <si>
    <t>This entity has personnel who have been granted access to HSIN, Cybercop, Infragard, or other appropriate network and frequently accesses the site.</t>
  </si>
  <si>
    <t>This company requires documentation and retention of records relating to security training received by employees.</t>
  </si>
  <si>
    <r>
      <t xml:space="preserve">The “Vulnerability Self-Assessment Checklist" </t>
    </r>
    <r>
      <rPr>
        <sz val="12"/>
        <color theme="1"/>
        <rFont val="Calibri"/>
        <family val="2"/>
        <scheme val="minor"/>
      </rPr>
      <t xml:space="preserve">lists a series of specific security practices that are available and asks a qualified company representative to objectively determine if these practices are being employed.  The Vulnerability Self-Assessment Checklist further seeks to identify and prioritize any security weaknesses identified. The security practices are identical to the security issues addressed and evaluated during the Highway BASE review process.  </t>
    </r>
  </si>
  <si>
    <r>
      <t xml:space="preserve">Opening the </t>
    </r>
    <r>
      <rPr>
        <b/>
        <sz val="12"/>
        <color theme="1"/>
        <rFont val="Calibri"/>
        <family val="2"/>
        <scheme val="minor"/>
      </rPr>
      <t xml:space="preserve">Mitigation Priorities </t>
    </r>
    <r>
      <rPr>
        <sz val="12"/>
        <color theme="1"/>
        <rFont val="Calibri"/>
        <family val="2"/>
        <scheme val="minor"/>
      </rPr>
      <t xml:space="preserve">tab will reveal the results of your vulnerability self-assessment.  All SAI Components that were identified as being fully met will appear in Green shaded cells on the Mitigation Priorities Sheet.  All SAI Components </t>
    </r>
    <r>
      <rPr>
        <u/>
        <sz val="12"/>
        <color theme="1"/>
        <rFont val="Calibri"/>
        <family val="2"/>
        <scheme val="minor"/>
      </rPr>
      <t>not met</t>
    </r>
    <r>
      <rPr>
        <sz val="12"/>
        <color theme="1"/>
        <rFont val="Calibri"/>
        <family val="2"/>
        <scheme val="minor"/>
      </rPr>
      <t xml:space="preserve"> will appear in a</t>
    </r>
    <r>
      <rPr>
        <sz val="12"/>
        <rFont val="Calibri"/>
        <family val="2"/>
        <scheme val="minor"/>
      </rPr>
      <t xml:space="preserve"> Red</t>
    </r>
    <r>
      <rPr>
        <sz val="12"/>
        <color theme="1"/>
        <rFont val="Calibri"/>
        <family val="2"/>
        <scheme val="minor"/>
      </rPr>
      <t xml:space="preserve"> shaded box (for High Priority Vulnerabilities), a Yellow shaded box (for Medium Priority Vulnerabilities), or a Blue shaded box (for Low Priority Vulnerabilities).  A tally of vulnerabilities identified will appear at the top of the Summary Sheet.</t>
    </r>
  </si>
  <si>
    <r>
      <t>The “Vulnerability Self-Assessment Checklist" requires Microsoft Excel</t>
    </r>
    <r>
      <rPr>
        <b/>
        <sz val="12"/>
        <color theme="1"/>
        <rFont val="Calibri"/>
        <family val="2"/>
      </rPr>
      <t>™</t>
    </r>
    <r>
      <rPr>
        <b/>
        <sz val="12"/>
        <color theme="1"/>
        <rFont val="Calibri"/>
        <family val="2"/>
        <scheme val="minor"/>
      </rPr>
      <t xml:space="preserve"> to run properly.</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</si>
</sst>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0"/>
      <name val="Arial"/>
      <family val="2"/>
    </font>
    <font>
      <sz val="10"/>
      <name val="Calibri"/>
      <family val="2"/>
    </font>
    <font>
      <b/>
      <i/>
      <sz val="10"/>
      <name val="Calibri"/>
      <family val="2"/>
    </font>
    <font>
      <i/>
      <sz val="10"/>
      <name val="Calibri"/>
      <family val="2"/>
    </font>
    <font>
      <b/>
      <sz val="10"/>
      <name val="Calibri"/>
      <family val="2"/>
    </font>
    <font>
      <b/>
      <u/>
      <sz val="10"/>
      <name val="Calibri"/>
      <family val="2"/>
    </font>
    <font>
      <u/>
      <sz val="10"/>
      <name val="Calibri"/>
      <family val="2"/>
    </font>
    <font>
      <b/>
      <sz val="12"/>
      <name val="Calibri"/>
      <family val="2"/>
    </font>
    <font>
      <sz val="10"/>
      <name val="Calibri"/>
      <family val="2"/>
      <scheme val="minor"/>
    </font>
    <font>
      <i/>
      <sz val="10"/>
      <name val="Calibri"/>
      <family val="2"/>
      <scheme val="minor"/>
    </font>
    <font>
      <b/>
      <i/>
      <sz val="10"/>
      <name val="Calibri"/>
      <family val="2"/>
      <scheme val="minor"/>
    </font>
    <font>
      <sz val="11"/>
      <name val="Calibri"/>
      <family val="2"/>
      <scheme val="minor"/>
    </font>
    <font>
      <b/>
      <sz val="11"/>
      <name val="Calibri"/>
      <family val="2"/>
      <scheme val="minor"/>
    </font>
    <font>
      <b/>
      <sz val="12"/>
      <name val="Calibri"/>
      <family val="2"/>
      <scheme val="minor"/>
    </font>
    <font>
      <sz val="9"/>
      <name val="Calibri"/>
      <family val="2"/>
      <scheme val="minor"/>
    </font>
    <font>
      <b/>
      <sz val="10"/>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u/>
      <sz val="12"/>
      <color theme="1"/>
      <name val="Calibri"/>
      <family val="2"/>
      <scheme val="minor"/>
    </font>
    <font>
      <u/>
      <sz val="11"/>
      <color theme="10"/>
      <name val="Calibri"/>
      <family val="2"/>
      <scheme val="minor"/>
    </font>
    <font>
      <u/>
      <sz val="16"/>
      <color theme="10"/>
      <name val="Calibri"/>
      <family val="2"/>
      <scheme val="minor"/>
    </font>
    <font>
      <i/>
      <sz val="12"/>
      <color theme="1"/>
      <name val="Calibri"/>
      <family val="2"/>
      <scheme val="minor"/>
    </font>
    <font>
      <b/>
      <sz val="14"/>
      <name val="Calibri"/>
      <family val="2"/>
      <scheme val="minor"/>
    </font>
    <font>
      <sz val="12"/>
      <name val="Calibri"/>
      <family val="2"/>
      <scheme val="minor"/>
    </font>
    <font>
      <u/>
      <sz val="12"/>
      <color theme="1"/>
      <name val="Calibri"/>
      <family val="2"/>
      <scheme val="minor"/>
    </font>
    <font>
      <sz val="18"/>
      <name val="Calibri"/>
      <family val="2"/>
      <scheme val="minor"/>
    </font>
    <font>
      <sz val="20"/>
      <name val="Calibri"/>
      <family val="2"/>
      <scheme val="minor"/>
    </font>
    <font>
      <u/>
      <sz val="11"/>
      <color theme="10"/>
      <name val="Calibri"/>
      <family val="2"/>
    </font>
    <font>
      <u/>
      <sz val="10"/>
      <name val="Calibri"/>
      <family val="2"/>
      <scheme val="minor"/>
    </font>
    <font>
      <b/>
      <sz val="12"/>
      <color theme="1"/>
      <name val="Calibri"/>
      <family val="2"/>
    </font>
  </fonts>
  <fills count="21">
    <fill>
      <patternFill patternType="none"/>
    </fill>
    <fill>
      <patternFill patternType="gray125"/>
    </fill>
    <fill>
      <patternFill patternType="solid">
        <fgColor theme="3"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B8FAC3"/>
        <bgColor indexed="64"/>
      </patternFill>
    </fill>
    <fill>
      <patternFill patternType="solid">
        <fgColor theme="0" tint="-0.34998626667073579"/>
        <bgColor indexed="64"/>
      </patternFill>
    </fill>
    <fill>
      <patternFill patternType="solid">
        <fgColor rgb="FF8DB4E3"/>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8DB4E2"/>
        <bgColor indexed="64"/>
      </patternFill>
    </fill>
    <fill>
      <patternFill patternType="solid">
        <fgColor rgb="FFFCD5B4"/>
        <bgColor indexed="64"/>
      </patternFill>
    </fill>
    <fill>
      <patternFill patternType="solid">
        <fgColor rgb="FFDA969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2" fillId="0" borderId="0" applyNumberFormat="0" applyFill="0" applyBorder="0" applyAlignment="0" applyProtection="0"/>
    <xf numFmtId="0" fontId="30"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50">
    <xf numFmtId="0" fontId="0" fillId="0" borderId="0" xfId="0"/>
    <xf numFmtId="0" fontId="17" fillId="0" borderId="0" xfId="0" applyFont="1" applyAlignment="1">
      <alignment horizontal="center" vertical="center"/>
    </xf>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justify" vertical="center"/>
    </xf>
    <xf numFmtId="0" fontId="19" fillId="0" borderId="0" xfId="0" applyFont="1" applyAlignment="1">
      <alignment horizontal="left" vertical="center" indent="5"/>
    </xf>
    <xf numFmtId="0" fontId="0" fillId="0" borderId="0" xfId="0" applyAlignment="1">
      <alignment wrapText="1"/>
    </xf>
    <xf numFmtId="0" fontId="19" fillId="0" borderId="0" xfId="0" applyFont="1" applyAlignment="1">
      <alignment vertical="center" wrapText="1"/>
    </xf>
    <xf numFmtId="0" fontId="18" fillId="0" borderId="0" xfId="0" applyFont="1" applyAlignment="1">
      <alignment vertical="center" wrapText="1"/>
    </xf>
    <xf numFmtId="0" fontId="23" fillId="0" borderId="0" xfId="2" applyFont="1" applyAlignment="1">
      <alignment horizontal="center" vertical="center" wrapText="1"/>
    </xf>
    <xf numFmtId="0" fontId="24" fillId="0" borderId="1" xfId="0" applyFont="1" applyBorder="1" applyAlignment="1">
      <alignment horizontal="justify" vertical="center"/>
    </xf>
    <xf numFmtId="0" fontId="25" fillId="0" borderId="1" xfId="0" applyFont="1" applyBorder="1" applyAlignment="1" applyProtection="1">
      <alignment horizontal="center" vertical="center"/>
      <protection locked="0"/>
    </xf>
    <xf numFmtId="14" fontId="25" fillId="0" borderId="1" xfId="0" applyNumberFormat="1" applyFont="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18" fillId="0" borderId="0" xfId="0" applyFont="1" applyAlignment="1">
      <alignment wrapText="1"/>
    </xf>
    <xf numFmtId="0" fontId="19" fillId="0" borderId="6" xfId="0" applyFont="1" applyBorder="1" applyAlignment="1">
      <alignment horizontal="justify" vertical="center"/>
    </xf>
    <xf numFmtId="0" fontId="0" fillId="0" borderId="0" xfId="0"/>
    <xf numFmtId="0" fontId="9" fillId="0" borderId="1" xfId="0" applyFont="1" applyBorder="1" applyAlignment="1" applyProtection="1">
      <alignment vertical="top" wrapText="1"/>
    </xf>
    <xf numFmtId="0" fontId="12" fillId="0" borderId="0" xfId="0" applyFont="1" applyFill="1" applyAlignment="1" applyProtection="1">
      <alignment horizontal="center"/>
    </xf>
    <xf numFmtId="0" fontId="12" fillId="0" borderId="0" xfId="0" applyFont="1" applyFill="1" applyProtection="1"/>
    <xf numFmtId="0" fontId="12" fillId="0" borderId="0" xfId="0" applyFont="1" applyProtection="1"/>
    <xf numFmtId="0" fontId="25" fillId="0" borderId="1" xfId="0" applyFont="1" applyBorder="1" applyAlignment="1" applyProtection="1">
      <alignment horizontal="center" vertical="center"/>
    </xf>
    <xf numFmtId="0" fontId="25" fillId="15" borderId="1" xfId="0" applyFont="1" applyFill="1" applyBorder="1" applyAlignment="1" applyProtection="1">
      <alignment horizontal="center" vertical="center"/>
    </xf>
    <xf numFmtId="14" fontId="25" fillId="0" borderId="1" xfId="0" applyNumberFormat="1" applyFont="1" applyBorder="1" applyAlignment="1" applyProtection="1">
      <alignment horizontal="center" vertical="center"/>
    </xf>
    <xf numFmtId="0" fontId="14" fillId="15" borderId="1" xfId="0" applyFont="1" applyFill="1" applyBorder="1" applyAlignment="1" applyProtection="1">
      <alignment horizontal="right" vertical="center" wrapText="1"/>
    </xf>
    <xf numFmtId="0" fontId="16" fillId="0" borderId="1" xfId="0" applyFont="1" applyBorder="1" applyAlignment="1" applyProtection="1">
      <alignment horizontal="center" vertical="center"/>
    </xf>
    <xf numFmtId="14" fontId="16" fillId="0" borderId="1" xfId="0" applyNumberFormat="1" applyFont="1" applyBorder="1" applyAlignment="1" applyProtection="1">
      <alignment horizontal="center" vertical="center"/>
    </xf>
    <xf numFmtId="0" fontId="14" fillId="0" borderId="1" xfId="0" applyFont="1" applyBorder="1" applyAlignment="1" applyProtection="1">
      <alignment horizontal="right" vertical="center"/>
    </xf>
    <xf numFmtId="0" fontId="14" fillId="11" borderId="1" xfId="0" applyFont="1" applyFill="1" applyBorder="1" applyAlignment="1" applyProtection="1">
      <alignment horizontal="right" vertical="center"/>
    </xf>
    <xf numFmtId="0" fontId="25" fillId="11" borderId="1" xfId="0" applyFont="1" applyFill="1" applyBorder="1" applyAlignment="1" applyProtection="1">
      <alignment horizontal="center" vertical="center"/>
    </xf>
    <xf numFmtId="0" fontId="14" fillId="6" borderId="1" xfId="0" applyFont="1" applyFill="1" applyBorder="1" applyAlignment="1" applyProtection="1">
      <alignment horizontal="right" vertical="center"/>
    </xf>
    <xf numFmtId="0" fontId="25" fillId="6" borderId="1" xfId="0" applyFont="1" applyFill="1" applyBorder="1" applyAlignment="1" applyProtection="1">
      <alignment horizontal="center" vertical="center"/>
    </xf>
    <xf numFmtId="0" fontId="14" fillId="15" borderId="1" xfId="0" applyFont="1" applyFill="1" applyBorder="1" applyAlignment="1" applyProtection="1">
      <alignment horizontal="right" vertical="center"/>
    </xf>
    <xf numFmtId="0" fontId="14" fillId="17" borderId="1" xfId="0" applyFont="1" applyFill="1" applyBorder="1" applyAlignment="1" applyProtection="1">
      <alignment horizontal="right" vertical="center"/>
    </xf>
    <xf numFmtId="0" fontId="25" fillId="17" borderId="1" xfId="0" applyFont="1" applyFill="1" applyBorder="1" applyAlignment="1" applyProtection="1">
      <alignment horizontal="center" vertical="center"/>
    </xf>
    <xf numFmtId="0" fontId="14" fillId="10" borderId="1" xfId="0" applyFont="1" applyFill="1" applyBorder="1" applyAlignment="1" applyProtection="1">
      <alignment horizontal="center" vertical="center" wrapText="1"/>
    </xf>
    <xf numFmtId="0" fontId="13" fillId="10" borderId="1" xfId="0" applyFont="1" applyFill="1" applyBorder="1" applyAlignment="1" applyProtection="1">
      <alignment horizontal="center" vertical="center" textRotation="180" wrapText="1"/>
    </xf>
    <xf numFmtId="0" fontId="8" fillId="10" borderId="1" xfId="0" applyFont="1" applyFill="1" applyBorder="1" applyAlignment="1" applyProtection="1">
      <alignment horizontal="center" vertical="center" wrapText="1"/>
    </xf>
    <xf numFmtId="0" fontId="14" fillId="10" borderId="2" xfId="0" applyFont="1" applyFill="1" applyBorder="1" applyAlignment="1" applyProtection="1">
      <alignment horizontal="center" vertical="center"/>
    </xf>
    <xf numFmtId="0" fontId="14" fillId="10" borderId="1" xfId="0" applyFont="1" applyFill="1" applyBorder="1" applyAlignment="1" applyProtection="1">
      <alignment horizontal="center" vertical="center"/>
    </xf>
    <xf numFmtId="0" fontId="12" fillId="0" borderId="0" xfId="0" applyFont="1" applyFill="1" applyAlignment="1" applyProtection="1">
      <alignment horizontal="center" wrapText="1"/>
    </xf>
    <xf numFmtId="0" fontId="11" fillId="5"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25" fillId="11" borderId="1"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12" fillId="0" borderId="0" xfId="0" applyFont="1" applyFill="1" applyBorder="1" applyProtection="1"/>
    <xf numFmtId="0" fontId="12" fillId="0" borderId="0" xfId="0" applyFont="1" applyBorder="1" applyProtection="1"/>
    <xf numFmtId="0" fontId="9" fillId="4"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9" fillId="14" borderId="1" xfId="0" applyFont="1" applyFill="1" applyBorder="1" applyAlignment="1" applyProtection="1">
      <alignment horizontal="center" vertical="center" wrapText="1"/>
    </xf>
    <xf numFmtId="0" fontId="9" fillId="13" borderId="1" xfId="0" applyFont="1" applyFill="1" applyBorder="1" applyAlignment="1" applyProtection="1">
      <alignment vertical="top" wrapText="1"/>
    </xf>
    <xf numFmtId="0" fontId="2" fillId="13" borderId="1" xfId="0" applyFont="1" applyFill="1" applyBorder="1" applyAlignment="1" applyProtection="1">
      <alignment horizontal="left" vertical="center" wrapText="1"/>
    </xf>
    <xf numFmtId="0" fontId="9" fillId="0" borderId="1" xfId="0" applyFont="1" applyFill="1" applyBorder="1" applyAlignment="1" applyProtection="1">
      <alignment vertical="top" wrapText="1"/>
    </xf>
    <xf numFmtId="0" fontId="9" fillId="13" borderId="1" xfId="0" applyFont="1" applyFill="1" applyBorder="1" applyAlignment="1" applyProtection="1">
      <alignment horizontal="center" vertical="center" wrapText="1"/>
    </xf>
    <xf numFmtId="0" fontId="25" fillId="15" borderId="1" xfId="0" applyFont="1" applyFill="1" applyBorder="1" applyAlignment="1" applyProtection="1">
      <alignment horizontal="center" vertical="center" wrapText="1"/>
    </xf>
    <xf numFmtId="0" fontId="12" fillId="0" borderId="0" xfId="0" applyFont="1" applyAlignment="1" applyProtection="1">
      <alignment horizontal="center"/>
    </xf>
    <xf numFmtId="0" fontId="9" fillId="0" borderId="0" xfId="0" applyFont="1" applyAlignment="1" applyProtection="1">
      <alignment horizontal="center" vertical="center" wrapText="1"/>
    </xf>
    <xf numFmtId="0" fontId="9" fillId="0" borderId="0" xfId="0" applyFont="1" applyAlignment="1" applyProtection="1">
      <alignment vertical="top" wrapText="1"/>
    </xf>
    <xf numFmtId="0" fontId="12" fillId="0" borderId="0" xfId="0" applyFont="1" applyAlignment="1" applyProtection="1">
      <alignment horizontal="left" vertical="top"/>
    </xf>
    <xf numFmtId="0" fontId="12" fillId="0" borderId="0" xfId="0" applyFont="1" applyAlignment="1" applyProtection="1">
      <alignment horizontal="center" vertical="center"/>
    </xf>
    <xf numFmtId="0" fontId="12" fillId="0" borderId="0" xfId="0" applyFont="1" applyFill="1" applyBorder="1" applyAlignment="1" applyProtection="1"/>
    <xf numFmtId="0" fontId="14" fillId="15" borderId="1" xfId="0" applyFont="1" applyFill="1" applyBorder="1" applyAlignment="1" applyProtection="1">
      <alignment horizontal="center" vertical="center"/>
    </xf>
    <xf numFmtId="0" fontId="14" fillId="15" borderId="1" xfId="0" applyFont="1" applyFill="1" applyBorder="1" applyAlignment="1" applyProtection="1">
      <alignment vertical="center"/>
    </xf>
    <xf numFmtId="0" fontId="13" fillId="10" borderId="1" xfId="0" applyFont="1" applyFill="1" applyBorder="1" applyAlignment="1" applyProtection="1">
      <alignment horizontal="center"/>
    </xf>
    <xf numFmtId="0" fontId="13" fillId="10" borderId="1" xfId="0" applyFont="1" applyFill="1" applyBorder="1" applyAlignment="1" applyProtection="1">
      <alignment horizontal="center" wrapText="1"/>
    </xf>
    <xf numFmtId="0" fontId="5" fillId="10" borderId="1"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2" fillId="0" borderId="0" xfId="0" applyFont="1" applyAlignment="1" applyProtection="1">
      <alignmen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0" fontId="13" fillId="12" borderId="1" xfId="0" applyFont="1" applyFill="1" applyBorder="1" applyAlignment="1" applyProtection="1">
      <alignment wrapText="1"/>
    </xf>
    <xf numFmtId="0" fontId="13" fillId="5" borderId="1" xfId="0" applyFont="1" applyFill="1" applyBorder="1" applyAlignment="1" applyProtection="1">
      <alignment horizontal="center" wrapText="1"/>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9" fillId="0" borderId="1" xfId="0" applyFont="1" applyBorder="1" applyAlignment="1" applyProtection="1">
      <alignment horizontal="center" vertical="top" wrapText="1"/>
    </xf>
    <xf numFmtId="0" fontId="9" fillId="4" borderId="1" xfId="0"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vertical="top"/>
    </xf>
    <xf numFmtId="0" fontId="9"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wrapText="1"/>
    </xf>
    <xf numFmtId="0" fontId="2" fillId="4" borderId="1"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15" fillId="4" borderId="1"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9" fillId="0" borderId="0" xfId="0" applyFont="1" applyFill="1" applyBorder="1" applyAlignment="1" applyProtection="1">
      <alignment wrapText="1"/>
    </xf>
    <xf numFmtId="0" fontId="9" fillId="8" borderId="1" xfId="0" applyFont="1" applyFill="1" applyBorder="1" applyAlignment="1" applyProtection="1">
      <alignment vertical="top" wrapText="1"/>
    </xf>
    <xf numFmtId="0" fontId="9" fillId="0" borderId="3" xfId="0" applyFont="1" applyBorder="1" applyAlignment="1" applyProtection="1">
      <alignment horizontal="center" vertical="top" wrapText="1"/>
    </xf>
    <xf numFmtId="0" fontId="9" fillId="0" borderId="3" xfId="0" applyFont="1" applyBorder="1" applyAlignment="1" applyProtection="1">
      <alignment horizontal="left" vertical="top" wrapText="1"/>
    </xf>
    <xf numFmtId="0" fontId="9" fillId="4" borderId="3" xfId="0" applyFont="1" applyFill="1" applyBorder="1" applyAlignment="1" applyProtection="1">
      <alignment horizontal="left" vertical="top" wrapText="1"/>
    </xf>
    <xf numFmtId="0" fontId="9" fillId="4" borderId="1" xfId="0" applyFont="1" applyFill="1" applyBorder="1" applyAlignment="1" applyProtection="1">
      <alignment horizontal="center" vertical="top" wrapText="1"/>
    </xf>
    <xf numFmtId="0" fontId="9" fillId="4" borderId="1" xfId="0" applyFont="1" applyFill="1" applyBorder="1" applyAlignment="1" applyProtection="1">
      <alignment vertical="top" wrapText="1"/>
    </xf>
    <xf numFmtId="0" fontId="10" fillId="9" borderId="1" xfId="0" applyFont="1" applyFill="1" applyBorder="1" applyAlignment="1" applyProtection="1">
      <alignment horizontal="center" vertical="center" wrapText="1"/>
    </xf>
    <xf numFmtId="0" fontId="10" fillId="9" borderId="1" xfId="0" applyFont="1" applyFill="1" applyBorder="1" applyAlignment="1" applyProtection="1">
      <alignment vertical="center" wrapText="1"/>
    </xf>
    <xf numFmtId="0" fontId="10" fillId="9" borderId="1" xfId="0" applyFont="1" applyFill="1" applyBorder="1" applyAlignment="1" applyProtection="1">
      <alignment horizontal="left" vertical="top" wrapText="1"/>
    </xf>
    <xf numFmtId="0" fontId="13" fillId="19" borderId="1" xfId="0" applyFont="1" applyFill="1" applyBorder="1" applyAlignment="1" applyProtection="1">
      <alignment horizontal="center" wrapText="1"/>
    </xf>
    <xf numFmtId="0" fontId="9" fillId="9" borderId="1" xfId="0"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10" fillId="2" borderId="1" xfId="0" applyFont="1" applyFill="1" applyBorder="1" applyAlignment="1" applyProtection="1">
      <alignment vertical="top" wrapText="1"/>
    </xf>
    <xf numFmtId="0" fontId="10" fillId="18" borderId="1" xfId="0" applyFont="1" applyFill="1" applyBorder="1" applyAlignment="1" applyProtection="1">
      <alignment horizontal="left" vertical="top" wrapText="1"/>
    </xf>
    <xf numFmtId="0" fontId="13" fillId="18" borderId="1" xfId="0" applyFont="1" applyFill="1" applyBorder="1" applyAlignment="1" applyProtection="1">
      <alignment horizontal="center" wrapText="1"/>
    </xf>
    <xf numFmtId="0" fontId="9" fillId="11" borderId="1" xfId="0" applyFont="1" applyFill="1" applyBorder="1" applyAlignment="1" applyProtection="1">
      <alignment vertical="top" wrapText="1"/>
    </xf>
    <xf numFmtId="0" fontId="13" fillId="7" borderId="1" xfId="0" applyFont="1" applyFill="1" applyBorder="1" applyAlignment="1" applyProtection="1">
      <alignment horizontal="center" wrapText="1"/>
    </xf>
    <xf numFmtId="0" fontId="9"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xf>
    <xf numFmtId="0" fontId="9" fillId="14" borderId="1" xfId="0" applyFont="1" applyFill="1" applyBorder="1" applyAlignment="1" applyProtection="1">
      <alignment horizontal="center" vertical="top" wrapText="1"/>
    </xf>
    <xf numFmtId="0" fontId="9" fillId="3" borderId="1" xfId="0" applyFont="1" applyFill="1" applyBorder="1" applyAlignment="1" applyProtection="1">
      <alignment horizontal="center" vertical="top" wrapText="1"/>
    </xf>
    <xf numFmtId="0" fontId="10" fillId="3" borderId="1" xfId="0" applyFont="1" applyFill="1" applyBorder="1" applyAlignment="1" applyProtection="1">
      <alignment vertical="top" wrapText="1"/>
    </xf>
    <xf numFmtId="0" fontId="10" fillId="20" borderId="1" xfId="0" applyFont="1" applyFill="1" applyBorder="1" applyAlignment="1" applyProtection="1">
      <alignment horizontal="left" vertical="top" wrapText="1"/>
    </xf>
    <xf numFmtId="0" fontId="13" fillId="20" borderId="1" xfId="0" applyFont="1" applyFill="1" applyBorder="1" applyAlignment="1" applyProtection="1">
      <alignment horizontal="center" wrapText="1"/>
    </xf>
    <xf numFmtId="0" fontId="13" fillId="11" borderId="1" xfId="0" applyFont="1" applyFill="1" applyBorder="1" applyAlignment="1" applyProtection="1">
      <alignment horizontal="center" wrapText="1"/>
    </xf>
    <xf numFmtId="0" fontId="10" fillId="9" borderId="1" xfId="0" applyFont="1" applyFill="1" applyBorder="1" applyAlignment="1" applyProtection="1">
      <alignment vertical="top" wrapText="1"/>
    </xf>
    <xf numFmtId="0" fontId="10" fillId="19" borderId="1" xfId="0" applyFont="1" applyFill="1" applyBorder="1" applyAlignment="1" applyProtection="1">
      <alignment vertical="top" wrapText="1"/>
    </xf>
    <xf numFmtId="0" fontId="10" fillId="2" borderId="1" xfId="0" applyFont="1" applyFill="1" applyBorder="1" applyAlignment="1" applyProtection="1">
      <alignment horizontal="center" vertical="top" wrapText="1"/>
    </xf>
    <xf numFmtId="0" fontId="10" fillId="2" borderId="1"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3" borderId="1" xfId="0" applyFont="1" applyFill="1" applyBorder="1" applyAlignment="1" applyProtection="1">
      <alignment horizontal="center" vertical="top" wrapText="1"/>
    </xf>
    <xf numFmtId="0" fontId="10" fillId="3" borderId="1" xfId="0" applyFont="1" applyFill="1" applyBorder="1" applyAlignment="1" applyProtection="1">
      <alignment horizontal="left" vertical="top" wrapText="1"/>
    </xf>
    <xf numFmtId="0" fontId="9" fillId="11" borderId="1" xfId="0" applyFont="1" applyFill="1" applyBorder="1" applyAlignment="1" applyProtection="1">
      <alignment horizontal="center" vertical="top" wrapText="1"/>
    </xf>
    <xf numFmtId="0" fontId="9" fillId="7" borderId="1" xfId="0" applyFont="1" applyFill="1" applyBorder="1" applyAlignment="1" applyProtection="1">
      <alignment horizontal="left" vertical="top" wrapText="1"/>
    </xf>
    <xf numFmtId="0" fontId="9" fillId="0" borderId="0" xfId="0" applyFont="1" applyAlignment="1" applyProtection="1">
      <alignment horizontal="center" vertical="top" wrapText="1"/>
    </xf>
    <xf numFmtId="0" fontId="13" fillId="12" borderId="1" xfId="0" applyFont="1" applyFill="1" applyBorder="1" applyAlignment="1" applyProtection="1">
      <alignment horizontal="center" wrapText="1"/>
    </xf>
    <xf numFmtId="0" fontId="14" fillId="12" borderId="1" xfId="0" applyFont="1" applyFill="1" applyBorder="1" applyAlignment="1" applyProtection="1">
      <alignment horizontal="center" vertical="top" wrapText="1"/>
    </xf>
    <xf numFmtId="0" fontId="14" fillId="15"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protection locked="0"/>
    </xf>
    <xf numFmtId="0" fontId="14" fillId="12" borderId="1" xfId="0" applyFont="1" applyFill="1" applyBorder="1" applyAlignment="1" applyProtection="1">
      <alignment horizontal="center" wrapText="1"/>
    </xf>
    <xf numFmtId="0" fontId="28" fillId="16" borderId="1" xfId="0" applyFont="1" applyFill="1" applyBorder="1" applyAlignment="1" applyProtection="1">
      <alignment horizontal="center"/>
    </xf>
    <xf numFmtId="0" fontId="14"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29" fillId="16" borderId="1" xfId="0" applyFont="1" applyFill="1" applyBorder="1" applyAlignment="1" applyProtection="1">
      <alignment horizontal="center"/>
    </xf>
    <xf numFmtId="0" fontId="14" fillId="0" borderId="1" xfId="0" applyFont="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14" fontId="16" fillId="0" borderId="3" xfId="0" applyNumberFormat="1" applyFont="1" applyBorder="1" applyAlignment="1" applyProtection="1">
      <alignment horizontal="center" vertical="center"/>
    </xf>
    <xf numFmtId="14" fontId="16" fillId="0" borderId="4" xfId="0" applyNumberFormat="1" applyFont="1" applyBorder="1" applyAlignment="1" applyProtection="1">
      <alignment horizontal="center" vertical="center"/>
    </xf>
    <xf numFmtId="14" fontId="16" fillId="0" borderId="5" xfId="0" applyNumberFormat="1" applyFont="1" applyBorder="1" applyAlignment="1" applyProtection="1">
      <alignment horizontal="center" vertical="center"/>
    </xf>
  </cellXfs>
  <cellStyles count="5">
    <cellStyle name="Hyperlink" xfId="2" builtinId="8"/>
    <cellStyle name="Hyperlink 2" xfId="4"/>
    <cellStyle name="Hyperlink 3" xfId="3"/>
    <cellStyle name="Normal" xfId="0" builtinId="0"/>
    <cellStyle name="Normal 2" xfId="1"/>
  </cellStyles>
  <dxfs count="7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99FF"/>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color rgb="FFDA9694"/>
      <color rgb="FFFCD5B4"/>
      <color rgb="FF8DB4E2"/>
      <color rgb="FFFFCCFF"/>
      <color rgb="FFFFFFCC"/>
      <color rgb="FFFF99FF"/>
      <color rgb="FF99FF99"/>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
  <sheetViews>
    <sheetView tabSelected="1" workbookViewId="0"/>
  </sheetViews>
  <sheetFormatPr defaultRowHeight="15" x14ac:dyDescent="0.25"/>
  <cols>
    <col min="1" max="1" width="138.5703125" style="16" customWidth="1"/>
    <col min="2" max="16384" width="9.140625" style="16"/>
  </cols>
  <sheetData>
    <row r="1" spans="1:1" ht="23.25" x14ac:dyDescent="0.25">
      <c r="A1" s="1" t="s">
        <v>231</v>
      </c>
    </row>
    <row r="2" spans="1:1" ht="23.25" x14ac:dyDescent="0.25">
      <c r="A2" s="1"/>
    </row>
    <row r="3" spans="1:1" ht="15.75" x14ac:dyDescent="0.25">
      <c r="A3" s="2" t="s">
        <v>368</v>
      </c>
    </row>
    <row r="4" spans="1:1" ht="15.75" x14ac:dyDescent="0.25">
      <c r="A4" s="2"/>
    </row>
    <row r="5" spans="1:1" ht="63" x14ac:dyDescent="0.25">
      <c r="A5" s="3" t="s">
        <v>366</v>
      </c>
    </row>
    <row r="6" spans="1:1" ht="15.75" x14ac:dyDescent="0.25">
      <c r="A6" s="3"/>
    </row>
    <row r="7" spans="1:1" ht="94.5" x14ac:dyDescent="0.25">
      <c r="A7" s="10" t="s">
        <v>237</v>
      </c>
    </row>
    <row r="8" spans="1:1" ht="15.75" x14ac:dyDescent="0.25">
      <c r="A8" s="3"/>
    </row>
    <row r="9" spans="1:1" ht="94.5" x14ac:dyDescent="0.25">
      <c r="A9" s="3" t="s">
        <v>233</v>
      </c>
    </row>
    <row r="10" spans="1:1" ht="15.75" x14ac:dyDescent="0.25">
      <c r="A10" s="3"/>
    </row>
    <row r="11" spans="1:1" ht="15.75" x14ac:dyDescent="0.25">
      <c r="A11" s="2" t="s">
        <v>229</v>
      </c>
    </row>
    <row r="12" spans="1:1" ht="15.75" x14ac:dyDescent="0.25">
      <c r="A12" s="2" t="s">
        <v>236</v>
      </c>
    </row>
    <row r="13" spans="1:1" ht="15.75" x14ac:dyDescent="0.25">
      <c r="A13" s="3"/>
    </row>
    <row r="14" spans="1:1" ht="15.75" x14ac:dyDescent="0.25">
      <c r="A14" s="3" t="s">
        <v>246</v>
      </c>
    </row>
    <row r="15" spans="1:1" ht="15.75" x14ac:dyDescent="0.25">
      <c r="A15" s="3"/>
    </row>
    <row r="16" spans="1:1" ht="15.75" x14ac:dyDescent="0.25">
      <c r="A16" s="4" t="s">
        <v>232</v>
      </c>
    </row>
    <row r="17" spans="1:1" ht="31.5" x14ac:dyDescent="0.25">
      <c r="A17" s="3" t="s">
        <v>234</v>
      </c>
    </row>
    <row r="18" spans="1:1" ht="15.75" x14ac:dyDescent="0.25">
      <c r="A18" s="3"/>
    </row>
    <row r="19" spans="1:1" ht="47.25" x14ac:dyDescent="0.25">
      <c r="A19" s="3" t="s">
        <v>255</v>
      </c>
    </row>
    <row r="20" spans="1:1" ht="15.75" x14ac:dyDescent="0.25">
      <c r="A20" s="3"/>
    </row>
    <row r="21" spans="1:1" ht="15.75" x14ac:dyDescent="0.25">
      <c r="A21" s="3" t="s">
        <v>230</v>
      </c>
    </row>
    <row r="22" spans="1:1" ht="15.75" x14ac:dyDescent="0.25">
      <c r="A22" s="3"/>
    </row>
    <row r="23" spans="1:1" ht="31.5" x14ac:dyDescent="0.25">
      <c r="A23" s="3" t="s">
        <v>278</v>
      </c>
    </row>
    <row r="24" spans="1:1" ht="15.75" x14ac:dyDescent="0.25">
      <c r="A24" s="3"/>
    </row>
    <row r="25" spans="1:1" ht="15.75" x14ac:dyDescent="0.25">
      <c r="A25" s="3" t="s">
        <v>235</v>
      </c>
    </row>
    <row r="26" spans="1:1" ht="15.75" x14ac:dyDescent="0.25">
      <c r="A26" s="3"/>
    </row>
    <row r="27" spans="1:1" ht="31.5" x14ac:dyDescent="0.25">
      <c r="A27" s="3" t="s">
        <v>250</v>
      </c>
    </row>
    <row r="28" spans="1:1" ht="15.75" x14ac:dyDescent="0.25">
      <c r="A28" s="3"/>
    </row>
    <row r="29" spans="1:1" ht="15.75" x14ac:dyDescent="0.25">
      <c r="A29" s="3" t="s">
        <v>251</v>
      </c>
    </row>
    <row r="30" spans="1:1" ht="15.75" x14ac:dyDescent="0.25">
      <c r="A30" s="5"/>
    </row>
    <row r="31" spans="1:1" ht="31.5" x14ac:dyDescent="0.25">
      <c r="A31" s="3" t="s">
        <v>252</v>
      </c>
    </row>
    <row r="32" spans="1:1" ht="15.75" x14ac:dyDescent="0.25">
      <c r="A32" s="3"/>
    </row>
    <row r="33" spans="1:1" ht="47.25" x14ac:dyDescent="0.25">
      <c r="A33" s="3" t="s">
        <v>253</v>
      </c>
    </row>
    <row r="34" spans="1:1" ht="15.75" x14ac:dyDescent="0.25">
      <c r="A34" s="3"/>
    </row>
    <row r="35" spans="1:1" ht="63" x14ac:dyDescent="0.25">
      <c r="A35" s="3" t="s">
        <v>254</v>
      </c>
    </row>
    <row r="36" spans="1:1" ht="16.5" thickBot="1" x14ac:dyDescent="0.3">
      <c r="A36" s="3"/>
    </row>
    <row r="37" spans="1:1" ht="48" thickBot="1" x14ac:dyDescent="0.3">
      <c r="A37" s="15" t="s">
        <v>277</v>
      </c>
    </row>
    <row r="38" spans="1:1" s="6" customFormat="1" ht="15.75" x14ac:dyDescent="0.25">
      <c r="A38" s="7" t="s">
        <v>276</v>
      </c>
    </row>
    <row r="39" spans="1:1" s="6" customFormat="1" ht="15.75" x14ac:dyDescent="0.25">
      <c r="A39" s="7"/>
    </row>
    <row r="40" spans="1:1" s="6" customFormat="1" ht="15.75" x14ac:dyDescent="0.25">
      <c r="A40" s="8" t="s">
        <v>356</v>
      </c>
    </row>
    <row r="41" spans="1:1" s="6" customFormat="1" ht="63" x14ac:dyDescent="0.25">
      <c r="A41" s="7" t="s">
        <v>367</v>
      </c>
    </row>
    <row r="42" spans="1:1" s="6" customFormat="1" ht="15.75" x14ac:dyDescent="0.25">
      <c r="A42" s="7"/>
    </row>
    <row r="43" spans="1:1" s="6" customFormat="1" ht="47.25" x14ac:dyDescent="0.25">
      <c r="A43" s="7" t="s">
        <v>247</v>
      </c>
    </row>
    <row r="44" spans="1:1" s="6" customFormat="1" ht="15.75" x14ac:dyDescent="0.25">
      <c r="A44" s="8"/>
    </row>
    <row r="45" spans="1:1" s="6" customFormat="1" ht="31.5" x14ac:dyDescent="0.25">
      <c r="A45" s="7" t="s">
        <v>248</v>
      </c>
    </row>
    <row r="46" spans="1:1" s="6" customFormat="1" ht="15.75" x14ac:dyDescent="0.25">
      <c r="A46" s="7"/>
    </row>
    <row r="47" spans="1:1" s="6" customFormat="1" ht="63" x14ac:dyDescent="0.25">
      <c r="A47" s="7" t="s">
        <v>249</v>
      </c>
    </row>
    <row r="48" spans="1:1" s="6" customFormat="1" ht="15.75" x14ac:dyDescent="0.25">
      <c r="A48" s="7"/>
    </row>
    <row r="49" spans="1:1" s="6" customFormat="1" ht="15.75" x14ac:dyDescent="0.25">
      <c r="A49" s="14" t="s">
        <v>275</v>
      </c>
    </row>
    <row r="50" spans="1:1" ht="21" x14ac:dyDescent="0.25">
      <c r="A50" s="9"/>
    </row>
  </sheetData>
  <sheetProtection password="CC3D" sheet="1" objects="1" scenarios="1" selectLockedCells="1"/>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4"/>
  <sheetViews>
    <sheetView zoomScaleNormal="100" workbookViewId="0">
      <selection activeCell="A3" sqref="A3:C3"/>
    </sheetView>
  </sheetViews>
  <sheetFormatPr defaultRowHeight="15" x14ac:dyDescent="0.25"/>
  <cols>
    <col min="1" max="1" width="15" style="20" customWidth="1"/>
    <col min="2" max="2" width="5.42578125" style="123" customWidth="1"/>
    <col min="3" max="3" width="54.5703125" style="60" customWidth="1"/>
    <col min="4" max="4" width="54.5703125" style="61" customWidth="1"/>
    <col min="5" max="5" width="16.85546875" style="20" bestFit="1" customWidth="1"/>
    <col min="6" max="6" width="7.7109375" style="19" customWidth="1"/>
    <col min="7" max="7" width="9.140625" style="19" hidden="1" customWidth="1"/>
    <col min="8" max="8" width="10.42578125" style="45" customWidth="1"/>
    <col min="9" max="9" width="10.42578125" style="63" customWidth="1"/>
    <col min="10" max="11" width="10.42578125" style="45" customWidth="1"/>
    <col min="12" max="12" width="9.140625" style="19"/>
    <col min="13" max="16384" width="9.140625" style="20"/>
  </cols>
  <sheetData>
    <row r="1" spans="1:12" ht="23.25" x14ac:dyDescent="0.35">
      <c r="A1" s="130" t="s">
        <v>256</v>
      </c>
      <c r="B1" s="130"/>
      <c r="C1" s="130"/>
      <c r="D1" s="130"/>
      <c r="E1" s="130"/>
    </row>
    <row r="2" spans="1:12" ht="15.75" x14ac:dyDescent="0.25">
      <c r="A2" s="126" t="s">
        <v>154</v>
      </c>
      <c r="B2" s="126"/>
      <c r="C2" s="126"/>
      <c r="D2" s="64" t="s">
        <v>155</v>
      </c>
      <c r="E2" s="65" t="s">
        <v>165</v>
      </c>
    </row>
    <row r="3" spans="1:12" ht="18.75" x14ac:dyDescent="0.25">
      <c r="A3" s="128" t="s">
        <v>260</v>
      </c>
      <c r="B3" s="128"/>
      <c r="C3" s="128"/>
      <c r="D3" s="11" t="s">
        <v>258</v>
      </c>
      <c r="E3" s="12">
        <v>41578</v>
      </c>
    </row>
    <row r="4" spans="1:12" ht="18.75" x14ac:dyDescent="0.25">
      <c r="A4" s="128" t="s">
        <v>261</v>
      </c>
      <c r="B4" s="128"/>
      <c r="C4" s="128"/>
      <c r="D4" s="11" t="s">
        <v>268</v>
      </c>
      <c r="E4" s="23"/>
    </row>
    <row r="5" spans="1:12" ht="15.75" x14ac:dyDescent="0.25">
      <c r="A5" s="24" t="s">
        <v>259</v>
      </c>
      <c r="B5" s="131" t="s">
        <v>267</v>
      </c>
      <c r="C5" s="131"/>
      <c r="D5" s="25"/>
      <c r="E5" s="26"/>
      <c r="G5" s="20"/>
    </row>
    <row r="6" spans="1:12" x14ac:dyDescent="0.25">
      <c r="A6" s="66" t="s">
        <v>194</v>
      </c>
      <c r="B6" s="67" t="s">
        <v>195</v>
      </c>
      <c r="C6" s="66" t="s">
        <v>196</v>
      </c>
      <c r="D6" s="66" t="s">
        <v>197</v>
      </c>
      <c r="E6" s="66" t="s">
        <v>198</v>
      </c>
      <c r="G6" s="20"/>
    </row>
    <row r="7" spans="1:12" s="70" customFormat="1" ht="85.5" x14ac:dyDescent="0.25">
      <c r="A7" s="35" t="s">
        <v>0</v>
      </c>
      <c r="B7" s="36" t="s">
        <v>190</v>
      </c>
      <c r="C7" s="37" t="s">
        <v>191</v>
      </c>
      <c r="D7" s="37" t="s">
        <v>192</v>
      </c>
      <c r="E7" s="68" t="s">
        <v>245</v>
      </c>
      <c r="F7" s="69"/>
      <c r="H7" s="71"/>
      <c r="I7" s="71"/>
      <c r="J7" s="71"/>
      <c r="K7" s="71"/>
      <c r="L7" s="72"/>
    </row>
    <row r="8" spans="1:12" s="70" customFormat="1" ht="15.75" hidden="1" x14ac:dyDescent="0.25">
      <c r="A8" s="35"/>
      <c r="B8" s="36"/>
      <c r="C8" s="37"/>
      <c r="D8" s="37"/>
      <c r="E8" s="68"/>
      <c r="F8" s="69"/>
      <c r="G8" s="19" t="s">
        <v>267</v>
      </c>
      <c r="H8" s="71"/>
      <c r="I8" s="71"/>
      <c r="J8" s="71"/>
      <c r="K8" s="71"/>
      <c r="L8" s="72"/>
    </row>
    <row r="9" spans="1:12" s="70" customFormat="1" ht="15.75" hidden="1" x14ac:dyDescent="0.25">
      <c r="A9" s="35"/>
      <c r="B9" s="36"/>
      <c r="C9" s="37"/>
      <c r="D9" s="37"/>
      <c r="E9" s="68" t="s">
        <v>226</v>
      </c>
      <c r="F9" s="69"/>
      <c r="G9" s="19" t="s">
        <v>262</v>
      </c>
      <c r="H9" s="71"/>
      <c r="I9" s="71"/>
      <c r="J9" s="71"/>
      <c r="K9" s="71"/>
      <c r="L9" s="72"/>
    </row>
    <row r="10" spans="1:12" s="70" customFormat="1" ht="15.75" hidden="1" x14ac:dyDescent="0.25">
      <c r="A10" s="35"/>
      <c r="B10" s="36"/>
      <c r="C10" s="37"/>
      <c r="D10" s="37"/>
      <c r="E10" s="68" t="s">
        <v>227</v>
      </c>
      <c r="F10" s="69"/>
      <c r="G10" s="72" t="s">
        <v>263</v>
      </c>
      <c r="H10" s="71"/>
      <c r="I10" s="71"/>
      <c r="J10" s="71"/>
      <c r="K10" s="71"/>
      <c r="L10" s="72"/>
    </row>
    <row r="11" spans="1:12" s="70" customFormat="1" ht="15.75" hidden="1" x14ac:dyDescent="0.25">
      <c r="A11" s="35"/>
      <c r="B11" s="36"/>
      <c r="C11" s="37"/>
      <c r="D11" s="37"/>
      <c r="E11" s="68" t="s">
        <v>228</v>
      </c>
      <c r="F11" s="69"/>
      <c r="G11" s="19" t="s">
        <v>264</v>
      </c>
      <c r="H11" s="71"/>
      <c r="I11" s="71"/>
      <c r="J11" s="71"/>
      <c r="K11" s="71"/>
      <c r="L11" s="72"/>
    </row>
    <row r="12" spans="1:12" s="19" customFormat="1" x14ac:dyDescent="0.25">
      <c r="A12" s="124" t="s">
        <v>166</v>
      </c>
      <c r="B12" s="124"/>
      <c r="C12" s="124"/>
      <c r="D12" s="124"/>
      <c r="E12" s="73"/>
      <c r="G12" s="19" t="s">
        <v>265</v>
      </c>
      <c r="H12" s="45"/>
      <c r="I12" s="63"/>
      <c r="J12" s="45"/>
      <c r="K12" s="45"/>
    </row>
    <row r="13" spans="1:12" s="19" customFormat="1" ht="15.75" x14ac:dyDescent="0.25">
      <c r="A13" s="74" t="s">
        <v>171</v>
      </c>
      <c r="B13" s="74"/>
      <c r="C13" s="74" t="s">
        <v>308</v>
      </c>
      <c r="D13" s="74" t="s">
        <v>193</v>
      </c>
      <c r="E13" s="74"/>
      <c r="G13" s="19" t="s">
        <v>266</v>
      </c>
      <c r="H13" s="75"/>
      <c r="I13" s="76"/>
      <c r="J13" s="76"/>
      <c r="K13" s="76"/>
    </row>
    <row r="14" spans="1:12" ht="98.25" customHeight="1" x14ac:dyDescent="0.25">
      <c r="A14" s="127" t="s">
        <v>1</v>
      </c>
      <c r="B14" s="77">
        <v>1</v>
      </c>
      <c r="C14" s="17" t="s">
        <v>281</v>
      </c>
      <c r="D14" s="78" t="s">
        <v>338</v>
      </c>
      <c r="E14" s="13"/>
      <c r="G14" s="20"/>
      <c r="H14" s="79"/>
      <c r="I14" s="80"/>
      <c r="J14" s="81"/>
      <c r="K14" s="82"/>
    </row>
    <row r="15" spans="1:12" ht="39.75" customHeight="1" x14ac:dyDescent="0.25">
      <c r="A15" s="127"/>
      <c r="B15" s="77">
        <v>2</v>
      </c>
      <c r="C15" s="17" t="s">
        <v>279</v>
      </c>
      <c r="D15" s="78" t="s">
        <v>48</v>
      </c>
      <c r="E15" s="13"/>
      <c r="H15" s="79"/>
      <c r="I15" s="80"/>
      <c r="J15" s="81"/>
      <c r="K15" s="82"/>
    </row>
    <row r="16" spans="1:12" ht="89.25" x14ac:dyDescent="0.25">
      <c r="A16" s="127"/>
      <c r="B16" s="77">
        <v>3</v>
      </c>
      <c r="C16" s="17" t="s">
        <v>280</v>
      </c>
      <c r="D16" s="78" t="s">
        <v>241</v>
      </c>
      <c r="E16" s="13"/>
      <c r="H16" s="79"/>
      <c r="I16" s="80"/>
      <c r="J16" s="81"/>
      <c r="K16" s="82"/>
    </row>
    <row r="17" spans="1:11" x14ac:dyDescent="0.25">
      <c r="A17" s="74" t="s">
        <v>172</v>
      </c>
      <c r="B17" s="74"/>
      <c r="C17" s="74" t="s">
        <v>309</v>
      </c>
      <c r="D17" s="74" t="s">
        <v>193</v>
      </c>
      <c r="E17" s="74"/>
    </row>
    <row r="18" spans="1:11" ht="114.75" x14ac:dyDescent="0.25">
      <c r="A18" s="127" t="s">
        <v>2</v>
      </c>
      <c r="B18" s="77">
        <v>4</v>
      </c>
      <c r="C18" s="17" t="s">
        <v>282</v>
      </c>
      <c r="D18" s="78" t="s">
        <v>331</v>
      </c>
      <c r="E18" s="13"/>
      <c r="H18" s="79"/>
      <c r="I18" s="80"/>
      <c r="J18" s="81"/>
      <c r="K18" s="82"/>
    </row>
    <row r="19" spans="1:11" ht="63.75" x14ac:dyDescent="0.25">
      <c r="A19" s="127"/>
      <c r="B19" s="77">
        <v>5</v>
      </c>
      <c r="C19" s="17" t="s">
        <v>284</v>
      </c>
      <c r="D19" s="78" t="s">
        <v>330</v>
      </c>
      <c r="E19" s="13"/>
      <c r="H19" s="79"/>
      <c r="I19" s="80"/>
      <c r="J19" s="81"/>
      <c r="K19" s="82"/>
    </row>
    <row r="20" spans="1:11" ht="60" customHeight="1" x14ac:dyDescent="0.25">
      <c r="A20" s="127"/>
      <c r="B20" s="77">
        <v>6</v>
      </c>
      <c r="C20" s="17" t="s">
        <v>283</v>
      </c>
      <c r="D20" s="83" t="s">
        <v>328</v>
      </c>
      <c r="E20" s="13"/>
      <c r="H20" s="79"/>
      <c r="I20" s="80"/>
      <c r="J20" s="84"/>
      <c r="K20" s="82"/>
    </row>
    <row r="21" spans="1:11" x14ac:dyDescent="0.25">
      <c r="A21" s="74" t="s">
        <v>173</v>
      </c>
      <c r="B21" s="74"/>
      <c r="C21" s="74" t="s">
        <v>310</v>
      </c>
      <c r="D21" s="74" t="s">
        <v>193</v>
      </c>
      <c r="E21" s="74"/>
    </row>
    <row r="22" spans="1:11" ht="63.75" x14ac:dyDescent="0.25">
      <c r="A22" s="127" t="s">
        <v>112</v>
      </c>
      <c r="B22" s="77">
        <v>7</v>
      </c>
      <c r="C22" s="17" t="s">
        <v>285</v>
      </c>
      <c r="D22" s="78" t="s">
        <v>339</v>
      </c>
      <c r="E22" s="13"/>
      <c r="H22" s="79"/>
      <c r="I22" s="80"/>
      <c r="J22" s="81"/>
      <c r="K22" s="82"/>
    </row>
    <row r="23" spans="1:11" ht="76.5" x14ac:dyDescent="0.25">
      <c r="A23" s="127"/>
      <c r="B23" s="77">
        <v>8</v>
      </c>
      <c r="C23" s="17" t="s">
        <v>16</v>
      </c>
      <c r="D23" s="78" t="s">
        <v>329</v>
      </c>
      <c r="E23" s="13"/>
      <c r="H23" s="79"/>
      <c r="I23" s="80"/>
      <c r="J23" s="81"/>
      <c r="K23" s="82"/>
    </row>
    <row r="24" spans="1:11" ht="96" customHeight="1" x14ac:dyDescent="0.25">
      <c r="A24" s="127"/>
      <c r="B24" s="77">
        <v>9</v>
      </c>
      <c r="C24" s="17" t="s">
        <v>17</v>
      </c>
      <c r="D24" s="78" t="s">
        <v>332</v>
      </c>
      <c r="E24" s="13"/>
      <c r="H24" s="79"/>
      <c r="I24" s="80"/>
      <c r="J24" s="81"/>
      <c r="K24" s="82"/>
    </row>
    <row r="25" spans="1:11" ht="30" customHeight="1" x14ac:dyDescent="0.25">
      <c r="A25" s="127"/>
      <c r="B25" s="77">
        <v>10</v>
      </c>
      <c r="C25" s="17" t="s">
        <v>18</v>
      </c>
      <c r="D25" s="78" t="s">
        <v>49</v>
      </c>
      <c r="E25" s="13"/>
      <c r="H25" s="79"/>
      <c r="I25" s="80"/>
      <c r="J25" s="81"/>
      <c r="K25" s="82"/>
    </row>
    <row r="26" spans="1:11" ht="57.75" customHeight="1" x14ac:dyDescent="0.25">
      <c r="A26" s="127"/>
      <c r="B26" s="77">
        <v>11</v>
      </c>
      <c r="C26" s="17" t="s">
        <v>19</v>
      </c>
      <c r="D26" s="78" t="s">
        <v>50</v>
      </c>
      <c r="E26" s="13"/>
      <c r="H26" s="79"/>
      <c r="I26" s="80"/>
      <c r="J26" s="81"/>
      <c r="K26" s="82"/>
    </row>
    <row r="27" spans="1:11" ht="33.75" customHeight="1" x14ac:dyDescent="0.25">
      <c r="A27" s="127"/>
      <c r="B27" s="77">
        <v>12</v>
      </c>
      <c r="C27" s="17" t="s">
        <v>20</v>
      </c>
      <c r="D27" s="78" t="s">
        <v>51</v>
      </c>
      <c r="E27" s="13"/>
      <c r="H27" s="79"/>
      <c r="I27" s="80"/>
      <c r="J27" s="81"/>
      <c r="K27" s="82"/>
    </row>
    <row r="28" spans="1:11" ht="55.5" customHeight="1" x14ac:dyDescent="0.25">
      <c r="A28" s="127"/>
      <c r="B28" s="77">
        <v>13</v>
      </c>
      <c r="C28" s="17" t="s">
        <v>113</v>
      </c>
      <c r="D28" s="78" t="s">
        <v>52</v>
      </c>
      <c r="E28" s="13"/>
      <c r="H28" s="79"/>
      <c r="I28" s="80"/>
      <c r="J28" s="81"/>
      <c r="K28" s="82"/>
    </row>
    <row r="29" spans="1:11" ht="44.25" customHeight="1" x14ac:dyDescent="0.25">
      <c r="A29" s="127"/>
      <c r="B29" s="77">
        <v>14</v>
      </c>
      <c r="C29" s="17" t="s">
        <v>21</v>
      </c>
      <c r="D29" s="78" t="s">
        <v>53</v>
      </c>
      <c r="E29" s="13"/>
      <c r="H29" s="79"/>
      <c r="I29" s="80"/>
      <c r="J29" s="81"/>
      <c r="K29" s="82"/>
    </row>
    <row r="30" spans="1:11" x14ac:dyDescent="0.25">
      <c r="A30" s="74" t="s">
        <v>174</v>
      </c>
      <c r="B30" s="74"/>
      <c r="C30" s="74" t="s">
        <v>311</v>
      </c>
      <c r="D30" s="74" t="s">
        <v>193</v>
      </c>
      <c r="E30" s="74"/>
    </row>
    <row r="31" spans="1:11" ht="69.75" customHeight="1" x14ac:dyDescent="0.25">
      <c r="A31" s="127" t="s">
        <v>156</v>
      </c>
      <c r="B31" s="77">
        <v>15</v>
      </c>
      <c r="C31" s="17" t="s">
        <v>286</v>
      </c>
      <c r="D31" s="78" t="s">
        <v>333</v>
      </c>
      <c r="E31" s="13"/>
      <c r="H31" s="79"/>
      <c r="I31" s="80"/>
      <c r="J31" s="81"/>
      <c r="K31" s="82"/>
    </row>
    <row r="32" spans="1:11" ht="83.25" customHeight="1" x14ac:dyDescent="0.25">
      <c r="A32" s="127"/>
      <c r="B32" s="77">
        <v>16</v>
      </c>
      <c r="C32" s="17" t="s">
        <v>157</v>
      </c>
      <c r="D32" s="78" t="s">
        <v>334</v>
      </c>
      <c r="E32" s="13"/>
      <c r="H32" s="79"/>
      <c r="I32" s="80"/>
      <c r="J32" s="81"/>
      <c r="K32" s="82"/>
    </row>
    <row r="33" spans="1:11" x14ac:dyDescent="0.25">
      <c r="A33" s="74" t="s">
        <v>175</v>
      </c>
      <c r="B33" s="74"/>
      <c r="C33" s="74" t="s">
        <v>312</v>
      </c>
      <c r="D33" s="74" t="s">
        <v>193</v>
      </c>
      <c r="E33" s="74"/>
    </row>
    <row r="34" spans="1:11" ht="127.5" x14ac:dyDescent="0.25">
      <c r="A34" s="127" t="s">
        <v>3</v>
      </c>
      <c r="B34" s="77">
        <v>17</v>
      </c>
      <c r="C34" s="17" t="s">
        <v>335</v>
      </c>
      <c r="D34" s="78" t="s">
        <v>337</v>
      </c>
      <c r="E34" s="13"/>
      <c r="H34" s="79"/>
      <c r="I34" s="80"/>
      <c r="J34" s="81"/>
      <c r="K34" s="82"/>
    </row>
    <row r="35" spans="1:11" ht="127.5" x14ac:dyDescent="0.25">
      <c r="A35" s="127"/>
      <c r="B35" s="77">
        <v>18</v>
      </c>
      <c r="C35" s="17" t="s">
        <v>287</v>
      </c>
      <c r="D35" s="78" t="s">
        <v>336</v>
      </c>
      <c r="E35" s="13"/>
      <c r="H35" s="79"/>
      <c r="I35" s="80"/>
      <c r="J35" s="81"/>
      <c r="K35" s="82"/>
    </row>
    <row r="36" spans="1:11" x14ac:dyDescent="0.25">
      <c r="A36" s="74" t="s">
        <v>176</v>
      </c>
      <c r="B36" s="74"/>
      <c r="C36" s="74" t="s">
        <v>313</v>
      </c>
      <c r="D36" s="74" t="s">
        <v>193</v>
      </c>
      <c r="E36" s="74"/>
    </row>
    <row r="37" spans="1:11" ht="57" customHeight="1" x14ac:dyDescent="0.25">
      <c r="A37" s="127" t="s">
        <v>4</v>
      </c>
      <c r="B37" s="77">
        <v>19</v>
      </c>
      <c r="C37" s="17" t="s">
        <v>22</v>
      </c>
      <c r="D37" s="78" t="s">
        <v>54</v>
      </c>
      <c r="E37" s="13"/>
      <c r="H37" s="79"/>
      <c r="I37" s="80"/>
      <c r="J37" s="81"/>
      <c r="K37" s="82"/>
    </row>
    <row r="38" spans="1:11" ht="50.25" customHeight="1" x14ac:dyDescent="0.25">
      <c r="A38" s="127"/>
      <c r="B38" s="77">
        <v>20</v>
      </c>
      <c r="C38" s="17" t="s">
        <v>23</v>
      </c>
      <c r="D38" s="78" t="s">
        <v>55</v>
      </c>
      <c r="E38" s="13"/>
      <c r="H38" s="79"/>
      <c r="I38" s="80"/>
      <c r="J38" s="81"/>
      <c r="K38" s="82"/>
    </row>
    <row r="39" spans="1:11" ht="72" customHeight="1" x14ac:dyDescent="0.25">
      <c r="A39" s="127"/>
      <c r="B39" s="77">
        <v>21</v>
      </c>
      <c r="C39" s="17" t="s">
        <v>114</v>
      </c>
      <c r="D39" s="78" t="s">
        <v>56</v>
      </c>
      <c r="E39" s="13"/>
      <c r="H39" s="79"/>
      <c r="I39" s="80"/>
      <c r="J39" s="81"/>
      <c r="K39" s="82"/>
    </row>
    <row r="40" spans="1:11" x14ac:dyDescent="0.25">
      <c r="A40" s="74" t="s">
        <v>177</v>
      </c>
      <c r="B40" s="74"/>
      <c r="C40" s="74" t="s">
        <v>314</v>
      </c>
      <c r="D40" s="74" t="s">
        <v>193</v>
      </c>
      <c r="E40" s="74"/>
    </row>
    <row r="41" spans="1:11" ht="58.5" customHeight="1" x14ac:dyDescent="0.25">
      <c r="A41" s="127" t="s">
        <v>5</v>
      </c>
      <c r="B41" s="77">
        <v>22</v>
      </c>
      <c r="C41" s="17" t="s">
        <v>288</v>
      </c>
      <c r="D41" s="78" t="s">
        <v>340</v>
      </c>
      <c r="E41" s="13"/>
      <c r="H41" s="79"/>
      <c r="I41" s="80"/>
      <c r="J41" s="81"/>
      <c r="K41" s="82"/>
    </row>
    <row r="42" spans="1:11" ht="55.5" customHeight="1" x14ac:dyDescent="0.25">
      <c r="A42" s="127"/>
      <c r="B42" s="77">
        <v>23</v>
      </c>
      <c r="C42" s="17" t="s">
        <v>115</v>
      </c>
      <c r="D42" s="78" t="s">
        <v>341</v>
      </c>
      <c r="E42" s="13"/>
      <c r="H42" s="79"/>
      <c r="I42" s="80"/>
      <c r="J42" s="81"/>
      <c r="K42" s="82"/>
    </row>
    <row r="43" spans="1:11" s="19" customFormat="1" ht="15.75" x14ac:dyDescent="0.25">
      <c r="A43" s="125" t="s">
        <v>167</v>
      </c>
      <c r="B43" s="125"/>
      <c r="C43" s="125"/>
      <c r="D43" s="125"/>
      <c r="E43" s="73"/>
      <c r="H43" s="45"/>
      <c r="I43" s="63"/>
      <c r="J43" s="45"/>
      <c r="K43" s="45"/>
    </row>
    <row r="44" spans="1:11" x14ac:dyDescent="0.25">
      <c r="A44" s="74" t="s">
        <v>178</v>
      </c>
      <c r="B44" s="74"/>
      <c r="C44" s="74" t="s">
        <v>315</v>
      </c>
      <c r="D44" s="74" t="s">
        <v>193</v>
      </c>
      <c r="E44" s="74"/>
    </row>
    <row r="45" spans="1:11" ht="51" x14ac:dyDescent="0.25">
      <c r="A45" s="127" t="s">
        <v>9</v>
      </c>
      <c r="B45" s="77">
        <v>24</v>
      </c>
      <c r="C45" s="17" t="s">
        <v>24</v>
      </c>
      <c r="D45" s="78" t="s">
        <v>57</v>
      </c>
      <c r="E45" s="13"/>
      <c r="H45" s="79"/>
      <c r="I45" s="80"/>
      <c r="J45" s="81"/>
      <c r="K45" s="82"/>
    </row>
    <row r="46" spans="1:11" ht="48" customHeight="1" x14ac:dyDescent="0.25">
      <c r="A46" s="127"/>
      <c r="B46" s="77">
        <v>25</v>
      </c>
      <c r="C46" s="17" t="s">
        <v>25</v>
      </c>
      <c r="D46" s="78" t="s">
        <v>342</v>
      </c>
      <c r="E46" s="13"/>
      <c r="H46" s="79"/>
      <c r="I46" s="80"/>
      <c r="J46" s="81"/>
      <c r="K46" s="82"/>
    </row>
    <row r="47" spans="1:11" ht="55.5" customHeight="1" x14ac:dyDescent="0.25">
      <c r="A47" s="127"/>
      <c r="B47" s="77">
        <v>26</v>
      </c>
      <c r="C47" s="17" t="s">
        <v>26</v>
      </c>
      <c r="D47" s="78" t="s">
        <v>58</v>
      </c>
      <c r="E47" s="13"/>
      <c r="H47" s="79"/>
      <c r="I47" s="80"/>
      <c r="J47" s="81"/>
      <c r="K47" s="82"/>
    </row>
    <row r="48" spans="1:11" ht="71.25" customHeight="1" x14ac:dyDescent="0.25">
      <c r="A48" s="127"/>
      <c r="B48" s="77">
        <v>27</v>
      </c>
      <c r="C48" s="17" t="s">
        <v>289</v>
      </c>
      <c r="D48" s="78" t="s">
        <v>343</v>
      </c>
      <c r="E48" s="13"/>
      <c r="H48" s="79"/>
      <c r="I48" s="80"/>
      <c r="J48" s="81"/>
      <c r="K48" s="82"/>
    </row>
    <row r="49" spans="1:12" ht="50.25" customHeight="1" x14ac:dyDescent="0.25">
      <c r="A49" s="127"/>
      <c r="B49" s="77">
        <v>28</v>
      </c>
      <c r="C49" s="17" t="s">
        <v>27</v>
      </c>
      <c r="D49" s="78" t="s">
        <v>59</v>
      </c>
      <c r="E49" s="13"/>
      <c r="H49" s="79"/>
      <c r="I49" s="80"/>
      <c r="J49" s="81"/>
      <c r="K49" s="82"/>
    </row>
    <row r="50" spans="1:12" ht="45" customHeight="1" x14ac:dyDescent="0.25">
      <c r="A50" s="127"/>
      <c r="B50" s="77">
        <v>29</v>
      </c>
      <c r="C50" s="17" t="s">
        <v>28</v>
      </c>
      <c r="D50" s="78" t="s">
        <v>60</v>
      </c>
      <c r="E50" s="13"/>
      <c r="H50" s="79"/>
      <c r="I50" s="80"/>
      <c r="J50" s="81"/>
      <c r="K50" s="82"/>
    </row>
    <row r="51" spans="1:12" ht="72" customHeight="1" x14ac:dyDescent="0.25">
      <c r="A51" s="127"/>
      <c r="B51" s="77">
        <v>30</v>
      </c>
      <c r="C51" s="17" t="s">
        <v>290</v>
      </c>
      <c r="D51" s="85" t="s">
        <v>344</v>
      </c>
      <c r="E51" s="13"/>
      <c r="H51" s="79"/>
      <c r="I51" s="80"/>
      <c r="J51" s="86"/>
      <c r="K51" s="82"/>
    </row>
    <row r="52" spans="1:12" s="46" customFormat="1" x14ac:dyDescent="0.25">
      <c r="A52" s="74" t="s">
        <v>179</v>
      </c>
      <c r="B52" s="74"/>
      <c r="C52" s="74" t="s">
        <v>316</v>
      </c>
      <c r="D52" s="74" t="s">
        <v>193</v>
      </c>
      <c r="E52" s="74"/>
      <c r="F52" s="45"/>
      <c r="G52" s="45"/>
      <c r="H52" s="45"/>
      <c r="I52" s="63"/>
      <c r="J52" s="45"/>
      <c r="K52" s="45"/>
      <c r="L52" s="45"/>
    </row>
    <row r="53" spans="1:12" s="46" customFormat="1" ht="38.25" x14ac:dyDescent="0.25">
      <c r="A53" s="127" t="s">
        <v>10</v>
      </c>
      <c r="B53" s="77">
        <v>31</v>
      </c>
      <c r="C53" s="17" t="s">
        <v>158</v>
      </c>
      <c r="D53" s="78" t="s">
        <v>61</v>
      </c>
      <c r="E53" s="13"/>
      <c r="F53" s="45"/>
      <c r="G53" s="45"/>
      <c r="H53" s="79"/>
      <c r="I53" s="80"/>
      <c r="J53" s="81"/>
      <c r="K53" s="82"/>
      <c r="L53" s="45"/>
    </row>
    <row r="54" spans="1:12" s="46" customFormat="1" ht="51" x14ac:dyDescent="0.25">
      <c r="A54" s="127"/>
      <c r="B54" s="77">
        <v>32</v>
      </c>
      <c r="C54" s="17" t="s">
        <v>291</v>
      </c>
      <c r="D54" s="78" t="s">
        <v>62</v>
      </c>
      <c r="E54" s="13"/>
      <c r="F54" s="45"/>
      <c r="G54" s="45"/>
      <c r="H54" s="79"/>
      <c r="I54" s="80"/>
      <c r="J54" s="81"/>
      <c r="K54" s="82"/>
      <c r="L54" s="45"/>
    </row>
    <row r="55" spans="1:12" s="46" customFormat="1" ht="35.25" customHeight="1" x14ac:dyDescent="0.25">
      <c r="A55" s="127"/>
      <c r="B55" s="77">
        <v>33</v>
      </c>
      <c r="C55" s="17" t="s">
        <v>292</v>
      </c>
      <c r="D55" s="78" t="s">
        <v>345</v>
      </c>
      <c r="E55" s="13"/>
      <c r="F55" s="45"/>
      <c r="G55" s="45"/>
      <c r="H55" s="79"/>
      <c r="I55" s="80"/>
      <c r="J55" s="81"/>
      <c r="K55" s="82"/>
      <c r="L55" s="45"/>
    </row>
    <row r="56" spans="1:12" ht="57.75" customHeight="1" x14ac:dyDescent="0.25">
      <c r="A56" s="127"/>
      <c r="B56" s="77">
        <v>34</v>
      </c>
      <c r="C56" s="17" t="s">
        <v>29</v>
      </c>
      <c r="D56" s="78" t="s">
        <v>64</v>
      </c>
      <c r="E56" s="13"/>
      <c r="H56" s="79"/>
      <c r="I56" s="80"/>
      <c r="J56" s="81"/>
      <c r="K56" s="82"/>
    </row>
    <row r="57" spans="1:12" ht="46.5" customHeight="1" x14ac:dyDescent="0.25">
      <c r="A57" s="127"/>
      <c r="B57" s="77">
        <v>35</v>
      </c>
      <c r="C57" s="17" t="s">
        <v>293</v>
      </c>
      <c r="D57" s="78" t="s">
        <v>63</v>
      </c>
      <c r="E57" s="13"/>
      <c r="H57" s="79"/>
      <c r="I57" s="80"/>
      <c r="J57" s="81"/>
      <c r="K57" s="82"/>
    </row>
    <row r="58" spans="1:12" ht="57.75" customHeight="1" x14ac:dyDescent="0.25">
      <c r="A58" s="127"/>
      <c r="B58" s="77">
        <v>36</v>
      </c>
      <c r="C58" s="17" t="s">
        <v>365</v>
      </c>
      <c r="D58" s="78" t="s">
        <v>65</v>
      </c>
      <c r="E58" s="13"/>
      <c r="H58" s="79"/>
      <c r="I58" s="80"/>
      <c r="J58" s="81"/>
      <c r="K58" s="82"/>
    </row>
    <row r="59" spans="1:12" x14ac:dyDescent="0.25">
      <c r="A59" s="74" t="s">
        <v>168</v>
      </c>
      <c r="B59" s="74"/>
      <c r="C59" s="74" t="s">
        <v>317</v>
      </c>
      <c r="D59" s="74" t="s">
        <v>193</v>
      </c>
      <c r="E59" s="74"/>
    </row>
    <row r="60" spans="1:12" ht="45.75" customHeight="1" x14ac:dyDescent="0.25">
      <c r="A60" s="127" t="s">
        <v>11</v>
      </c>
      <c r="B60" s="77">
        <v>37</v>
      </c>
      <c r="C60" s="17" t="s">
        <v>159</v>
      </c>
      <c r="D60" s="78" t="s">
        <v>346</v>
      </c>
      <c r="E60" s="13"/>
      <c r="H60" s="79"/>
      <c r="I60" s="80"/>
      <c r="J60" s="81"/>
      <c r="K60" s="82"/>
    </row>
    <row r="61" spans="1:12" ht="58.5" customHeight="1" x14ac:dyDescent="0.25">
      <c r="A61" s="127"/>
      <c r="B61" s="77">
        <v>38</v>
      </c>
      <c r="C61" s="17" t="s">
        <v>30</v>
      </c>
      <c r="D61" s="78" t="s">
        <v>65</v>
      </c>
      <c r="E61" s="13"/>
      <c r="H61" s="79"/>
      <c r="I61" s="80"/>
      <c r="J61" s="87"/>
      <c r="K61" s="82"/>
    </row>
    <row r="62" spans="1:12" ht="43.5" customHeight="1" x14ac:dyDescent="0.25">
      <c r="A62" s="127"/>
      <c r="B62" s="77">
        <v>39</v>
      </c>
      <c r="C62" s="17" t="s">
        <v>31</v>
      </c>
      <c r="D62" s="78" t="s">
        <v>66</v>
      </c>
      <c r="E62" s="13"/>
      <c r="H62" s="79"/>
      <c r="I62" s="80"/>
      <c r="J62" s="81"/>
      <c r="K62" s="82"/>
    </row>
    <row r="63" spans="1:12" s="19" customFormat="1" ht="15.75" x14ac:dyDescent="0.25">
      <c r="A63" s="129" t="s">
        <v>169</v>
      </c>
      <c r="B63" s="129"/>
      <c r="C63" s="129"/>
      <c r="D63" s="129"/>
      <c r="E63" s="73"/>
      <c r="H63" s="45"/>
      <c r="I63" s="63"/>
      <c r="J63" s="45"/>
      <c r="K63" s="45"/>
    </row>
    <row r="64" spans="1:12" x14ac:dyDescent="0.25">
      <c r="A64" s="74" t="s">
        <v>180</v>
      </c>
      <c r="B64" s="74"/>
      <c r="C64" s="74" t="s">
        <v>318</v>
      </c>
      <c r="D64" s="74" t="s">
        <v>193</v>
      </c>
      <c r="E64" s="74"/>
    </row>
    <row r="65" spans="1:11" ht="51" x14ac:dyDescent="0.25">
      <c r="A65" s="127" t="s">
        <v>12</v>
      </c>
      <c r="B65" s="77">
        <v>40</v>
      </c>
      <c r="C65" s="17" t="s">
        <v>116</v>
      </c>
      <c r="D65" s="78" t="s">
        <v>152</v>
      </c>
      <c r="E65" s="13"/>
      <c r="H65" s="79"/>
      <c r="I65" s="80"/>
      <c r="J65" s="81"/>
      <c r="K65" s="82"/>
    </row>
    <row r="66" spans="1:11" ht="44.25" customHeight="1" x14ac:dyDescent="0.25">
      <c r="A66" s="127"/>
      <c r="B66" s="77">
        <v>41</v>
      </c>
      <c r="C66" s="17" t="s">
        <v>108</v>
      </c>
      <c r="D66" s="78" t="s">
        <v>67</v>
      </c>
      <c r="E66" s="13"/>
      <c r="H66" s="79"/>
      <c r="I66" s="80"/>
      <c r="J66" s="81"/>
      <c r="K66" s="82"/>
    </row>
    <row r="67" spans="1:11" ht="44.25" customHeight="1" x14ac:dyDescent="0.25">
      <c r="A67" s="127"/>
      <c r="B67" s="77">
        <v>42</v>
      </c>
      <c r="C67" s="17" t="s">
        <v>294</v>
      </c>
      <c r="D67" s="78" t="s">
        <v>68</v>
      </c>
      <c r="E67" s="13"/>
      <c r="H67" s="79"/>
      <c r="I67" s="80"/>
      <c r="J67" s="81"/>
      <c r="K67" s="82"/>
    </row>
    <row r="68" spans="1:11" ht="33.75" customHeight="1" x14ac:dyDescent="0.25">
      <c r="A68" s="127"/>
      <c r="B68" s="77">
        <v>43</v>
      </c>
      <c r="C68" s="17" t="s">
        <v>32</v>
      </c>
      <c r="D68" s="78" t="s">
        <v>69</v>
      </c>
      <c r="E68" s="13"/>
      <c r="H68" s="79"/>
      <c r="I68" s="80"/>
      <c r="J68" s="81"/>
      <c r="K68" s="82"/>
    </row>
    <row r="69" spans="1:11" ht="44.25" customHeight="1" x14ac:dyDescent="0.25">
      <c r="A69" s="127"/>
      <c r="B69" s="77">
        <v>44</v>
      </c>
      <c r="C69" s="17" t="s">
        <v>33</v>
      </c>
      <c r="D69" s="78" t="s">
        <v>70</v>
      </c>
      <c r="E69" s="13"/>
      <c r="H69" s="79"/>
      <c r="I69" s="80"/>
      <c r="J69" s="81"/>
      <c r="K69" s="82"/>
    </row>
    <row r="70" spans="1:11" ht="45" customHeight="1" x14ac:dyDescent="0.25">
      <c r="A70" s="127"/>
      <c r="B70" s="77">
        <v>45</v>
      </c>
      <c r="C70" s="17" t="s">
        <v>109</v>
      </c>
      <c r="D70" s="78" t="s">
        <v>71</v>
      </c>
      <c r="E70" s="13"/>
      <c r="H70" s="79"/>
      <c r="I70" s="80"/>
      <c r="J70" s="81"/>
      <c r="K70" s="82"/>
    </row>
    <row r="71" spans="1:11" ht="58.5" customHeight="1" x14ac:dyDescent="0.25">
      <c r="A71" s="127"/>
      <c r="B71" s="77">
        <v>46</v>
      </c>
      <c r="C71" s="17" t="s">
        <v>347</v>
      </c>
      <c r="D71" s="78" t="s">
        <v>151</v>
      </c>
      <c r="E71" s="13"/>
      <c r="H71" s="79"/>
      <c r="I71" s="80"/>
      <c r="J71" s="81"/>
      <c r="K71" s="82"/>
    </row>
    <row r="72" spans="1:11" ht="70.5" customHeight="1" x14ac:dyDescent="0.25">
      <c r="A72" s="127"/>
      <c r="B72" s="77">
        <v>47</v>
      </c>
      <c r="C72" s="17" t="s">
        <v>34</v>
      </c>
      <c r="D72" s="78" t="s">
        <v>72</v>
      </c>
      <c r="E72" s="13"/>
      <c r="H72" s="79"/>
      <c r="I72" s="80"/>
      <c r="J72" s="81"/>
      <c r="K72" s="82"/>
    </row>
    <row r="73" spans="1:11" ht="51" x14ac:dyDescent="0.25">
      <c r="A73" s="127"/>
      <c r="B73" s="77">
        <v>48</v>
      </c>
      <c r="C73" s="17" t="s">
        <v>110</v>
      </c>
      <c r="D73" s="78" t="s">
        <v>73</v>
      </c>
      <c r="E73" s="13"/>
      <c r="H73" s="79"/>
      <c r="I73" s="80"/>
      <c r="J73" s="81"/>
      <c r="K73" s="82"/>
    </row>
    <row r="74" spans="1:11" x14ac:dyDescent="0.25">
      <c r="A74" s="74" t="s">
        <v>181</v>
      </c>
      <c r="B74" s="74"/>
      <c r="C74" s="74" t="s">
        <v>319</v>
      </c>
      <c r="D74" s="74" t="s">
        <v>193</v>
      </c>
      <c r="E74" s="74"/>
    </row>
    <row r="75" spans="1:11" ht="46.5" customHeight="1" x14ac:dyDescent="0.25">
      <c r="A75" s="127" t="s">
        <v>13</v>
      </c>
      <c r="B75" s="77">
        <v>49</v>
      </c>
      <c r="C75" s="17" t="s">
        <v>295</v>
      </c>
      <c r="D75" s="78" t="s">
        <v>74</v>
      </c>
      <c r="E75" s="13"/>
      <c r="H75" s="79"/>
      <c r="I75" s="80"/>
      <c r="J75" s="81"/>
      <c r="K75" s="82"/>
    </row>
    <row r="76" spans="1:11" ht="45" customHeight="1" x14ac:dyDescent="0.25">
      <c r="A76" s="127"/>
      <c r="B76" s="77">
        <v>50</v>
      </c>
      <c r="C76" s="17" t="s">
        <v>348</v>
      </c>
      <c r="D76" s="17" t="s">
        <v>348</v>
      </c>
      <c r="E76" s="13"/>
      <c r="H76" s="79"/>
      <c r="J76" s="88"/>
      <c r="K76" s="82"/>
    </row>
    <row r="77" spans="1:11" ht="59.25" customHeight="1" x14ac:dyDescent="0.25">
      <c r="A77" s="127"/>
      <c r="B77" s="77">
        <v>51</v>
      </c>
      <c r="C77" s="17" t="s">
        <v>91</v>
      </c>
      <c r="D77" s="78" t="s">
        <v>75</v>
      </c>
      <c r="E77" s="13"/>
      <c r="H77" s="79"/>
      <c r="I77" s="80"/>
      <c r="J77" s="81"/>
      <c r="K77" s="82"/>
    </row>
    <row r="78" spans="1:11" ht="35.25" customHeight="1" x14ac:dyDescent="0.25">
      <c r="A78" s="127"/>
      <c r="B78" s="77">
        <v>52</v>
      </c>
      <c r="C78" s="17" t="s">
        <v>35</v>
      </c>
      <c r="D78" s="78" t="s">
        <v>76</v>
      </c>
      <c r="E78" s="13"/>
      <c r="H78" s="79"/>
      <c r="I78" s="80"/>
      <c r="J78" s="81"/>
      <c r="K78" s="82"/>
    </row>
    <row r="79" spans="1:11" ht="38.25" x14ac:dyDescent="0.25">
      <c r="A79" s="127"/>
      <c r="B79" s="77">
        <v>53</v>
      </c>
      <c r="C79" s="17" t="s">
        <v>36</v>
      </c>
      <c r="D79" s="78" t="s">
        <v>77</v>
      </c>
      <c r="E79" s="13"/>
      <c r="H79" s="79"/>
      <c r="I79" s="80"/>
      <c r="J79" s="81"/>
      <c r="K79" s="82"/>
    </row>
    <row r="80" spans="1:11" ht="33.75" customHeight="1" x14ac:dyDescent="0.25">
      <c r="A80" s="127"/>
      <c r="B80" s="77">
        <v>54</v>
      </c>
      <c r="C80" s="17" t="s">
        <v>37</v>
      </c>
      <c r="D80" s="78" t="s">
        <v>78</v>
      </c>
      <c r="E80" s="13"/>
      <c r="H80" s="79"/>
      <c r="I80" s="80"/>
      <c r="J80" s="81"/>
      <c r="K80" s="82"/>
    </row>
    <row r="81" spans="1:11" ht="47.25" customHeight="1" x14ac:dyDescent="0.25">
      <c r="A81" s="127"/>
      <c r="B81" s="77">
        <v>55</v>
      </c>
      <c r="C81" s="17" t="s">
        <v>350</v>
      </c>
      <c r="D81" s="78" t="s">
        <v>79</v>
      </c>
      <c r="E81" s="13"/>
      <c r="H81" s="79"/>
      <c r="I81" s="80"/>
      <c r="J81" s="81"/>
      <c r="K81" s="82"/>
    </row>
    <row r="82" spans="1:11" ht="71.25" customHeight="1" x14ac:dyDescent="0.25">
      <c r="A82" s="127"/>
      <c r="B82" s="77">
        <v>56</v>
      </c>
      <c r="C82" s="17" t="s">
        <v>38</v>
      </c>
      <c r="D82" s="78" t="s">
        <v>80</v>
      </c>
      <c r="E82" s="13"/>
      <c r="H82" s="79"/>
      <c r="I82" s="80"/>
      <c r="J82" s="81"/>
      <c r="K82" s="82"/>
    </row>
    <row r="83" spans="1:11" ht="34.5" customHeight="1" x14ac:dyDescent="0.25">
      <c r="A83" s="127"/>
      <c r="B83" s="77">
        <v>57</v>
      </c>
      <c r="C83" s="17" t="s">
        <v>111</v>
      </c>
      <c r="D83" s="78" t="s">
        <v>153</v>
      </c>
      <c r="E83" s="13"/>
      <c r="H83" s="79"/>
      <c r="I83" s="80"/>
      <c r="J83" s="81"/>
      <c r="K83" s="82"/>
    </row>
    <row r="84" spans="1:11" ht="47.25" customHeight="1" x14ac:dyDescent="0.25">
      <c r="A84" s="127"/>
      <c r="B84" s="77">
        <v>58</v>
      </c>
      <c r="C84" s="89" t="s">
        <v>39</v>
      </c>
      <c r="D84" s="78" t="s">
        <v>81</v>
      </c>
      <c r="E84" s="13"/>
      <c r="H84" s="79"/>
      <c r="I84" s="80"/>
      <c r="J84" s="81"/>
      <c r="K84" s="82"/>
    </row>
    <row r="85" spans="1:11" ht="31.5" customHeight="1" x14ac:dyDescent="0.25">
      <c r="A85" s="127"/>
      <c r="B85" s="77">
        <v>59</v>
      </c>
      <c r="C85" s="89" t="s">
        <v>40</v>
      </c>
      <c r="D85" s="78" t="s">
        <v>82</v>
      </c>
      <c r="E85" s="13"/>
      <c r="H85" s="79"/>
      <c r="I85" s="80"/>
      <c r="J85" s="81"/>
      <c r="K85" s="82"/>
    </row>
    <row r="86" spans="1:11" ht="44.25" customHeight="1" x14ac:dyDescent="0.25">
      <c r="A86" s="127"/>
      <c r="B86" s="77">
        <v>60</v>
      </c>
      <c r="C86" s="89" t="s">
        <v>41</v>
      </c>
      <c r="D86" s="78" t="s">
        <v>83</v>
      </c>
      <c r="E86" s="13"/>
      <c r="H86" s="79"/>
      <c r="I86" s="80"/>
      <c r="J86" s="81"/>
      <c r="K86" s="82"/>
    </row>
    <row r="87" spans="1:11" ht="58.5" customHeight="1" x14ac:dyDescent="0.25">
      <c r="A87" s="127"/>
      <c r="B87" s="77">
        <v>61</v>
      </c>
      <c r="C87" s="17" t="s">
        <v>296</v>
      </c>
      <c r="D87" s="78" t="s">
        <v>349</v>
      </c>
      <c r="E87" s="13"/>
      <c r="H87" s="79"/>
      <c r="I87" s="80"/>
      <c r="J87" s="81"/>
      <c r="K87" s="82"/>
    </row>
    <row r="88" spans="1:11" ht="18.75" x14ac:dyDescent="0.25">
      <c r="A88" s="74" t="s">
        <v>182</v>
      </c>
      <c r="B88" s="74"/>
      <c r="C88" s="74" t="s">
        <v>320</v>
      </c>
      <c r="D88" s="74" t="s">
        <v>193</v>
      </c>
      <c r="E88" s="74"/>
      <c r="H88" s="79"/>
      <c r="I88" s="80"/>
      <c r="J88" s="87"/>
      <c r="K88" s="82"/>
    </row>
    <row r="89" spans="1:11" ht="45.75" customHeight="1" x14ac:dyDescent="0.25">
      <c r="A89" s="127" t="s">
        <v>14</v>
      </c>
      <c r="B89" s="77">
        <v>62</v>
      </c>
      <c r="C89" s="17" t="s">
        <v>42</v>
      </c>
      <c r="D89" s="78" t="s">
        <v>84</v>
      </c>
      <c r="E89" s="13"/>
      <c r="H89" s="79"/>
      <c r="I89" s="80"/>
      <c r="J89" s="81"/>
      <c r="K89" s="82"/>
    </row>
    <row r="90" spans="1:11" ht="72" customHeight="1" x14ac:dyDescent="0.25">
      <c r="A90" s="127"/>
      <c r="B90" s="77">
        <v>63</v>
      </c>
      <c r="C90" s="17" t="s">
        <v>160</v>
      </c>
      <c r="D90" s="78" t="s">
        <v>161</v>
      </c>
      <c r="E90" s="13"/>
      <c r="H90" s="79"/>
      <c r="I90" s="80"/>
      <c r="J90" s="81"/>
      <c r="K90" s="82"/>
    </row>
    <row r="91" spans="1:11" ht="57" customHeight="1" x14ac:dyDescent="0.25">
      <c r="A91" s="127"/>
      <c r="B91" s="77">
        <v>64</v>
      </c>
      <c r="C91" s="17" t="s">
        <v>297</v>
      </c>
      <c r="D91" s="78" t="s">
        <v>85</v>
      </c>
      <c r="E91" s="13"/>
      <c r="H91" s="79"/>
      <c r="I91" s="80"/>
      <c r="J91" s="81"/>
      <c r="K91" s="82"/>
    </row>
    <row r="92" spans="1:11" ht="18.75" x14ac:dyDescent="0.25">
      <c r="A92" s="127"/>
      <c r="B92" s="77">
        <v>65</v>
      </c>
      <c r="C92" s="17" t="s">
        <v>298</v>
      </c>
      <c r="D92" s="78" t="s">
        <v>43</v>
      </c>
      <c r="E92" s="13"/>
      <c r="H92" s="79"/>
      <c r="I92" s="80"/>
      <c r="J92" s="81"/>
      <c r="K92" s="82"/>
    </row>
    <row r="93" spans="1:11" ht="32.25" customHeight="1" x14ac:dyDescent="0.25">
      <c r="A93" s="127"/>
      <c r="B93" s="77">
        <v>66</v>
      </c>
      <c r="C93" s="17" t="s">
        <v>44</v>
      </c>
      <c r="D93" s="78" t="s">
        <v>86</v>
      </c>
      <c r="E93" s="13"/>
      <c r="H93" s="79"/>
      <c r="I93" s="80"/>
      <c r="J93" s="81"/>
      <c r="K93" s="82"/>
    </row>
    <row r="94" spans="1:11" ht="36" customHeight="1" x14ac:dyDescent="0.25">
      <c r="A94" s="127"/>
      <c r="B94" s="77">
        <v>67</v>
      </c>
      <c r="C94" s="17" t="s">
        <v>299</v>
      </c>
      <c r="D94" s="78" t="s">
        <v>162</v>
      </c>
      <c r="E94" s="13"/>
      <c r="H94" s="79"/>
      <c r="I94" s="80"/>
      <c r="J94" s="81"/>
      <c r="K94" s="82"/>
    </row>
    <row r="95" spans="1:11" s="19" customFormat="1" ht="15.75" x14ac:dyDescent="0.25">
      <c r="A95" s="129" t="s">
        <v>170</v>
      </c>
      <c r="B95" s="129"/>
      <c r="C95" s="129"/>
      <c r="D95" s="129"/>
      <c r="E95" s="73"/>
      <c r="H95" s="45"/>
      <c r="I95" s="63"/>
      <c r="J95" s="45"/>
      <c r="K95" s="45"/>
    </row>
    <row r="96" spans="1:11" x14ac:dyDescent="0.25">
      <c r="A96" s="74" t="s">
        <v>183</v>
      </c>
      <c r="B96" s="74"/>
      <c r="C96" s="74" t="s">
        <v>321</v>
      </c>
      <c r="D96" s="74" t="s">
        <v>193</v>
      </c>
      <c r="E96" s="74"/>
    </row>
    <row r="97" spans="1:11" ht="47.25" customHeight="1" x14ac:dyDescent="0.25">
      <c r="A97" s="127" t="s">
        <v>15</v>
      </c>
      <c r="B97" s="77">
        <v>68</v>
      </c>
      <c r="C97" s="17" t="s">
        <v>300</v>
      </c>
      <c r="D97" s="78" t="s">
        <v>92</v>
      </c>
      <c r="E97" s="13"/>
      <c r="H97" s="79"/>
      <c r="I97" s="80"/>
      <c r="J97" s="81"/>
      <c r="K97" s="82"/>
    </row>
    <row r="98" spans="1:11" ht="46.5" customHeight="1" x14ac:dyDescent="0.25">
      <c r="A98" s="127"/>
      <c r="B98" s="77">
        <v>69</v>
      </c>
      <c r="C98" s="17" t="s">
        <v>45</v>
      </c>
      <c r="D98" s="78" t="s">
        <v>87</v>
      </c>
      <c r="E98" s="13"/>
      <c r="H98" s="79"/>
      <c r="I98" s="80"/>
      <c r="J98" s="81"/>
      <c r="K98" s="82"/>
    </row>
    <row r="99" spans="1:11" ht="59.25" customHeight="1" x14ac:dyDescent="0.25">
      <c r="A99" s="127"/>
      <c r="B99" s="77">
        <v>70</v>
      </c>
      <c r="C99" s="17" t="s">
        <v>351</v>
      </c>
      <c r="D99" s="78" t="s">
        <v>88</v>
      </c>
      <c r="E99" s="13"/>
      <c r="H99" s="79"/>
      <c r="I99" s="80"/>
      <c r="J99" s="81"/>
      <c r="K99" s="82"/>
    </row>
    <row r="100" spans="1:11" ht="31.5" customHeight="1" x14ac:dyDescent="0.25">
      <c r="A100" s="127"/>
      <c r="B100" s="77">
        <v>71</v>
      </c>
      <c r="C100" s="17" t="s">
        <v>301</v>
      </c>
      <c r="D100" s="78" t="s">
        <v>89</v>
      </c>
      <c r="E100" s="13"/>
      <c r="H100" s="79"/>
      <c r="I100" s="80"/>
      <c r="J100" s="81"/>
      <c r="K100" s="82"/>
    </row>
    <row r="101" spans="1:11" ht="33" customHeight="1" x14ac:dyDescent="0.25">
      <c r="A101" s="127"/>
      <c r="B101" s="77" t="s">
        <v>302</v>
      </c>
      <c r="C101" s="17" t="s">
        <v>352</v>
      </c>
      <c r="D101" s="17" t="s">
        <v>90</v>
      </c>
      <c r="E101" s="13"/>
      <c r="H101" s="79"/>
      <c r="I101" s="80"/>
      <c r="J101" s="87"/>
      <c r="K101" s="82"/>
    </row>
    <row r="102" spans="1:11" ht="45.75" customHeight="1" x14ac:dyDescent="0.25">
      <c r="A102" s="127"/>
      <c r="B102" s="90" t="s">
        <v>303</v>
      </c>
      <c r="C102" s="91" t="s">
        <v>305</v>
      </c>
      <c r="D102" s="92" t="s">
        <v>353</v>
      </c>
      <c r="E102" s="13"/>
      <c r="H102" s="79"/>
      <c r="I102" s="80"/>
      <c r="J102" s="81"/>
      <c r="K102" s="82"/>
    </row>
    <row r="103" spans="1:11" ht="31.5" customHeight="1" x14ac:dyDescent="0.25">
      <c r="A103" s="127"/>
      <c r="B103" s="90">
        <v>73</v>
      </c>
      <c r="C103" s="91" t="s">
        <v>304</v>
      </c>
      <c r="D103" s="92" t="s">
        <v>306</v>
      </c>
      <c r="E103" s="13"/>
    </row>
    <row r="104" spans="1:11" ht="38.25" x14ac:dyDescent="0.25">
      <c r="A104" s="127"/>
      <c r="B104" s="93">
        <v>74</v>
      </c>
      <c r="C104" s="94" t="s">
        <v>163</v>
      </c>
      <c r="D104" s="78" t="s">
        <v>164</v>
      </c>
      <c r="E104" s="13"/>
      <c r="H104" s="79"/>
      <c r="I104" s="80"/>
      <c r="J104" s="81"/>
      <c r="K104" s="82"/>
    </row>
    <row r="105" spans="1:11" ht="25.5" x14ac:dyDescent="0.25">
      <c r="A105" s="127"/>
      <c r="B105" s="93">
        <v>75</v>
      </c>
      <c r="C105" s="17" t="s">
        <v>139</v>
      </c>
      <c r="D105" s="78" t="s">
        <v>46</v>
      </c>
      <c r="E105" s="13"/>
      <c r="H105" s="79"/>
      <c r="I105" s="80"/>
      <c r="J105" s="81"/>
      <c r="K105" s="82"/>
    </row>
    <row r="106" spans="1:11" ht="47.25" customHeight="1" x14ac:dyDescent="0.25">
      <c r="A106" s="127"/>
      <c r="B106" s="93">
        <v>76</v>
      </c>
      <c r="C106" s="17" t="s">
        <v>140</v>
      </c>
      <c r="D106" s="78" t="s">
        <v>98</v>
      </c>
      <c r="E106" s="13"/>
      <c r="H106" s="79"/>
      <c r="I106" s="80"/>
      <c r="J106" s="87"/>
      <c r="K106" s="82"/>
    </row>
    <row r="107" spans="1:11" x14ac:dyDescent="0.25">
      <c r="A107" s="74" t="s">
        <v>184</v>
      </c>
      <c r="B107" s="74"/>
      <c r="C107" s="74" t="s">
        <v>322</v>
      </c>
      <c r="D107" s="74" t="s">
        <v>193</v>
      </c>
      <c r="E107" s="74"/>
    </row>
    <row r="108" spans="1:11" x14ac:dyDescent="0.25">
      <c r="A108" s="127" t="s">
        <v>199</v>
      </c>
      <c r="B108" s="95"/>
      <c r="C108" s="96" t="s">
        <v>6</v>
      </c>
      <c r="D108" s="97"/>
      <c r="E108" s="98"/>
    </row>
    <row r="109" spans="1:11" ht="31.5" customHeight="1" x14ac:dyDescent="0.25">
      <c r="A109" s="127"/>
      <c r="B109" s="99" t="s">
        <v>117</v>
      </c>
      <c r="C109" s="94" t="str">
        <f>IF(OR($B$5="Motorcoach Company", $B$5="Motorcoach Terminal"), "This entity requires the use of adequate locks on vehicle cargo/ storage areas.", "X")</f>
        <v>X</v>
      </c>
      <c r="D109" s="94" t="str">
        <f>IF(OR($B$5="Motorcoach Company", $B$5="Motorcoach Terminal"), "This entity requires the use of locks on vehicle cargo or storage doors or other openings.", "X")</f>
        <v>X</v>
      </c>
      <c r="E109" s="13"/>
      <c r="H109" s="79"/>
      <c r="I109" s="80"/>
      <c r="J109" s="87"/>
      <c r="K109" s="82"/>
    </row>
    <row r="110" spans="1:11" ht="31.5" customHeight="1" x14ac:dyDescent="0.25">
      <c r="A110" s="127"/>
      <c r="B110" s="99" t="s">
        <v>118</v>
      </c>
      <c r="C110" s="94" t="str">
        <f>IF(OR($B$5="Motorcoach Company", $B$5="Motorcoach Terminal"), "This entity equips vehicles with a safety/security barrier between the driver and passengers.", "X")</f>
        <v>X</v>
      </c>
      <c r="D110" s="94" t="str">
        <f>IF(OR($B$5="Motorcoach Company", $B$5="Motorcoach Terminal"), "This motor coach entity equips vehicles with a safety/security barrier between the driver and passengers.", "X")</f>
        <v>X</v>
      </c>
      <c r="E110" s="13"/>
      <c r="H110" s="79"/>
      <c r="I110" s="80"/>
      <c r="J110" s="87"/>
    </row>
    <row r="111" spans="1:11" ht="31.5" customHeight="1" x14ac:dyDescent="0.25">
      <c r="A111" s="127"/>
      <c r="B111" s="99" t="s">
        <v>119</v>
      </c>
      <c r="C111" s="94" t="str">
        <f>IF(OR($B$5="Motorcoach Company", $B$5="Motorcoach Terminal"), "This entity utilizes some type of cargo, baggage or passenger screening system.", "X")</f>
        <v>X</v>
      </c>
      <c r="D111" s="94" t="str">
        <f>IF(OR($B$5="Motorcoach Company", $B$5="Motorcoach Terminal"), "This entity uses some type of supplemental passenger screening system on motor coaches.", "X")</f>
        <v>X</v>
      </c>
      <c r="E111" s="13"/>
      <c r="H111" s="79"/>
      <c r="I111" s="80"/>
      <c r="J111" s="87"/>
      <c r="K111" s="82"/>
    </row>
    <row r="112" spans="1:11" ht="18.75" x14ac:dyDescent="0.25">
      <c r="A112" s="127"/>
      <c r="B112" s="100"/>
      <c r="C112" s="101" t="s">
        <v>7</v>
      </c>
      <c r="D112" s="102"/>
      <c r="E112" s="103"/>
      <c r="K112" s="82"/>
    </row>
    <row r="113" spans="1:11" ht="30" customHeight="1" x14ac:dyDescent="0.25">
      <c r="A113" s="127"/>
      <c r="B113" s="100" t="s">
        <v>120</v>
      </c>
      <c r="C113" s="94" t="str">
        <f>IF(OR($B$5="School Bus Company", $B$5="School District with Buses"), "This entity requires the use of adequate locks on vehicle cargo/ storage areas.", "X")</f>
        <v>X</v>
      </c>
      <c r="D113" s="94" t="str">
        <f>IF(OR($B$5="School Bus Company", $B$5="School District with Buses"), "This entity requires the use of locks on vehicle cargo or storage doors or other openings.", "X")</f>
        <v>X</v>
      </c>
      <c r="E113" s="13"/>
      <c r="H113" s="79"/>
      <c r="I113" s="80"/>
      <c r="J113" s="87"/>
      <c r="K113" s="82"/>
    </row>
    <row r="114" spans="1:11" ht="30" customHeight="1" x14ac:dyDescent="0.25">
      <c r="A114" s="127"/>
      <c r="B114" s="100" t="s">
        <v>121</v>
      </c>
      <c r="C114" s="104" t="str">
        <f>IF(OR($B$5="School Bus Company", $B$5="School District with Buses"), "N/A - This question intentionally left blank.", "X")</f>
        <v>X</v>
      </c>
      <c r="D114" s="104" t="str">
        <f>IF(OR($B$5="School Bus Company", $B$5="School District with Buses"), "N/A - This question intentionally left blank.", "X")</f>
        <v>X</v>
      </c>
      <c r="E114" s="105"/>
      <c r="H114" s="79"/>
      <c r="I114" s="106"/>
      <c r="J114" s="107"/>
      <c r="K114" s="82"/>
    </row>
    <row r="115" spans="1:11" ht="43.5" customHeight="1" x14ac:dyDescent="0.25">
      <c r="A115" s="127"/>
      <c r="B115" s="108" t="s">
        <v>122</v>
      </c>
      <c r="C115" s="94" t="str">
        <f>IF(OR($B$5="School Bus Company", $B$5="School District with Buses"), "This entity or the appropriate school board requires the presence of a school official (other than driver) onboard during all extracurricular transports.  ", "X")</f>
        <v>X</v>
      </c>
      <c r="D115" s="94" t="str">
        <f>IF(OR($B$5="School Bus Company", $B$5="School District with Buses"), "All extracurricular transports require the presence of a school official (other than driver).", "X")</f>
        <v>X</v>
      </c>
      <c r="E115" s="13"/>
      <c r="H115" s="79"/>
      <c r="I115" s="80"/>
      <c r="J115" s="87"/>
      <c r="K115" s="82"/>
    </row>
    <row r="116" spans="1:11" x14ac:dyDescent="0.25">
      <c r="A116" s="127"/>
      <c r="B116" s="109"/>
      <c r="C116" s="110" t="s">
        <v>8</v>
      </c>
      <c r="D116" s="111"/>
      <c r="E116" s="112"/>
    </row>
    <row r="117" spans="1:11" ht="34.5" customHeight="1" x14ac:dyDescent="0.25">
      <c r="A117" s="127"/>
      <c r="B117" s="109" t="s">
        <v>124</v>
      </c>
      <c r="C117" s="94" t="str">
        <f>IF($B$5="Trucking", "This entity provides appropriate locks for vehicle cargo doors/valves/hatches and requires their use.", "X")</f>
        <v>X</v>
      </c>
      <c r="D117" s="94" t="str">
        <f>IF($B$5="Trucking", "This trucking entity provides appropriate locks for cargo doors/hatches and valves and requires their use.", "X")</f>
        <v>X</v>
      </c>
      <c r="E117" s="13"/>
      <c r="H117" s="79"/>
      <c r="I117" s="80"/>
      <c r="J117" s="87"/>
      <c r="K117" s="82"/>
    </row>
    <row r="118" spans="1:11" ht="34.5" customHeight="1" x14ac:dyDescent="0.25">
      <c r="A118" s="127"/>
      <c r="B118" s="109" t="s">
        <v>125</v>
      </c>
      <c r="C118" s="94" t="str">
        <f>IF($B$5="Trucking", "This entity provides an adequate supply of seals for vehicle cargo doors and requires their use.", "X")</f>
        <v>X</v>
      </c>
      <c r="D118" s="94" t="str">
        <f>IF($B$5="Trucking", "This trucking entity provides an adequate supply of appropriate seals for cargo doors, valves and/or hatch openings. ", "X")</f>
        <v>X</v>
      </c>
      <c r="E118" s="13"/>
      <c r="H118" s="79"/>
      <c r="I118" s="80"/>
      <c r="J118" s="87"/>
      <c r="K118" s="82"/>
    </row>
    <row r="119" spans="1:11" ht="46.5" customHeight="1" x14ac:dyDescent="0.25">
      <c r="A119" s="127"/>
      <c r="B119" s="109" t="s">
        <v>126</v>
      </c>
      <c r="C119" s="94" t="str">
        <f>IF($B$5="Trucking", "This entity provides or requires some type of supplemental trailer security measures (i.e.; kingpin locks, glad-hand locks, high-grade door locks, any type of cargo alarm system, etc.).", "X")</f>
        <v>X</v>
      </c>
      <c r="D119" s="94" t="str">
        <f>IF($B$5="Trucking", " This entity provides some type of supplemental trailer security measures (i.e.; kingpin locks, glad-hand locks, high-grade door locks, any type of cargo alarm system, etc.)", "X")</f>
        <v>X</v>
      </c>
      <c r="E119" s="13"/>
      <c r="H119" s="79"/>
      <c r="I119" s="80"/>
      <c r="J119" s="87"/>
      <c r="K119" s="82"/>
    </row>
    <row r="120" spans="1:11" ht="18.75" x14ac:dyDescent="0.25">
      <c r="A120" s="74" t="s">
        <v>185</v>
      </c>
      <c r="B120" s="74"/>
      <c r="C120" s="74" t="s">
        <v>323</v>
      </c>
      <c r="D120" s="74" t="s">
        <v>193</v>
      </c>
      <c r="E120" s="74"/>
      <c r="H120" s="79"/>
      <c r="I120" s="80"/>
      <c r="J120" s="87"/>
      <c r="K120" s="82"/>
    </row>
    <row r="121" spans="1:11" ht="21" customHeight="1" x14ac:dyDescent="0.25">
      <c r="A121" s="74"/>
      <c r="B121" s="113">
        <v>80</v>
      </c>
      <c r="C121" s="104" t="s">
        <v>123</v>
      </c>
      <c r="D121" s="105" t="s">
        <v>362</v>
      </c>
      <c r="E121" s="105"/>
    </row>
    <row r="122" spans="1:11" ht="44.25" customHeight="1" x14ac:dyDescent="0.25">
      <c r="A122" s="127" t="s">
        <v>93</v>
      </c>
      <c r="B122" s="77">
        <v>81</v>
      </c>
      <c r="C122" s="94" t="s">
        <v>271</v>
      </c>
      <c r="D122" s="78" t="s">
        <v>99</v>
      </c>
      <c r="E122" s="13"/>
      <c r="H122" s="79"/>
      <c r="I122" s="80"/>
      <c r="J122" s="81"/>
      <c r="K122" s="82"/>
    </row>
    <row r="123" spans="1:11" ht="48.75" customHeight="1" x14ac:dyDescent="0.25">
      <c r="A123" s="127"/>
      <c r="B123" s="77">
        <v>82</v>
      </c>
      <c r="C123" s="17" t="s">
        <v>141</v>
      </c>
      <c r="D123" s="78" t="s">
        <v>100</v>
      </c>
      <c r="E123" s="13"/>
      <c r="H123" s="79"/>
      <c r="I123" s="80"/>
      <c r="J123" s="81"/>
      <c r="K123" s="82"/>
    </row>
    <row r="124" spans="1:11" ht="45" customHeight="1" x14ac:dyDescent="0.25">
      <c r="A124" s="127"/>
      <c r="B124" s="77">
        <v>83</v>
      </c>
      <c r="C124" s="94" t="s">
        <v>272</v>
      </c>
      <c r="D124" s="78" t="s">
        <v>101</v>
      </c>
      <c r="E124" s="13"/>
      <c r="H124" s="79"/>
      <c r="I124" s="80"/>
      <c r="J124" s="81"/>
      <c r="K124" s="82"/>
    </row>
    <row r="125" spans="1:11" ht="57" customHeight="1" x14ac:dyDescent="0.25">
      <c r="A125" s="127"/>
      <c r="B125" s="77">
        <v>84</v>
      </c>
      <c r="C125" s="17" t="s">
        <v>363</v>
      </c>
      <c r="D125" s="78" t="s">
        <v>364</v>
      </c>
      <c r="E125" s="13"/>
      <c r="H125" s="79"/>
      <c r="I125" s="80"/>
      <c r="J125" s="81"/>
      <c r="K125" s="82"/>
    </row>
    <row r="126" spans="1:11" ht="63.75" x14ac:dyDescent="0.25">
      <c r="A126" s="127"/>
      <c r="B126" s="77">
        <v>85</v>
      </c>
      <c r="C126" s="17" t="s">
        <v>354</v>
      </c>
      <c r="D126" s="78" t="s">
        <v>355</v>
      </c>
      <c r="E126" s="13"/>
      <c r="H126" s="79"/>
      <c r="I126" s="80"/>
      <c r="J126" s="81"/>
      <c r="K126" s="82"/>
    </row>
    <row r="127" spans="1:11" x14ac:dyDescent="0.25">
      <c r="A127" s="74" t="s">
        <v>186</v>
      </c>
      <c r="B127" s="74"/>
      <c r="C127" s="74" t="s">
        <v>324</v>
      </c>
      <c r="D127" s="74" t="s">
        <v>193</v>
      </c>
      <c r="E127" s="74"/>
    </row>
    <row r="128" spans="1:11" ht="34.5" customHeight="1" x14ac:dyDescent="0.25">
      <c r="A128" s="127" t="s">
        <v>94</v>
      </c>
      <c r="B128" s="93">
        <v>86</v>
      </c>
      <c r="C128" s="94" t="s">
        <v>142</v>
      </c>
      <c r="D128" s="78" t="s">
        <v>102</v>
      </c>
      <c r="E128" s="13"/>
      <c r="H128" s="79"/>
      <c r="I128" s="80"/>
      <c r="J128" s="81"/>
      <c r="K128" s="82"/>
    </row>
    <row r="129" spans="1:11" ht="18.75" x14ac:dyDescent="0.25">
      <c r="A129" s="127"/>
      <c r="B129" s="93">
        <v>87</v>
      </c>
      <c r="C129" s="17" t="s">
        <v>143</v>
      </c>
      <c r="D129" s="78" t="s">
        <v>103</v>
      </c>
      <c r="E129" s="13"/>
      <c r="H129" s="79"/>
      <c r="I129" s="80"/>
      <c r="J129" s="87"/>
      <c r="K129" s="82"/>
    </row>
    <row r="130" spans="1:11" ht="33" customHeight="1" x14ac:dyDescent="0.25">
      <c r="A130" s="127"/>
      <c r="B130" s="93">
        <v>88</v>
      </c>
      <c r="C130" s="17" t="s">
        <v>47</v>
      </c>
      <c r="D130" s="78" t="s">
        <v>47</v>
      </c>
      <c r="E130" s="13"/>
      <c r="H130" s="79"/>
      <c r="I130" s="80"/>
      <c r="J130" s="81"/>
      <c r="K130" s="82"/>
    </row>
    <row r="131" spans="1:11" x14ac:dyDescent="0.25">
      <c r="A131" s="127"/>
      <c r="B131" s="99"/>
      <c r="C131" s="114" t="s">
        <v>6</v>
      </c>
      <c r="D131" s="114"/>
      <c r="E131" s="115"/>
    </row>
    <row r="132" spans="1:11" ht="31.5" customHeight="1" x14ac:dyDescent="0.25">
      <c r="A132" s="127"/>
      <c r="B132" s="99" t="s">
        <v>127</v>
      </c>
      <c r="C132" s="94" t="str">
        <f>IF(OR($B$5="Motorcoach Company", $B$5="Motorcoach Terminal"), "This entity requires a 'passenger count' or ticket re-verification be taken any time passengers are allowed to exit and re-enter the bus.", "X")</f>
        <v>X</v>
      </c>
      <c r="D132" s="94" t="str">
        <f>IF(OR($B$5="Motorcoach Company", $B$5="Motorcoach Terminal"), "This entity requires a 'passenger count' or ticket re-verification be taken any time passengers are allowed to exit and re-enter the bus.", "X")</f>
        <v>X</v>
      </c>
      <c r="E132" s="13"/>
      <c r="H132" s="79"/>
      <c r="I132" s="80"/>
      <c r="J132" s="87"/>
    </row>
    <row r="133" spans="1:11" x14ac:dyDescent="0.25">
      <c r="A133" s="127"/>
      <c r="B133" s="116"/>
      <c r="C133" s="101" t="s">
        <v>7</v>
      </c>
      <c r="D133" s="117"/>
      <c r="E133" s="103"/>
      <c r="H133" s="118"/>
    </row>
    <row r="134" spans="1:11" ht="34.5" customHeight="1" x14ac:dyDescent="0.25">
      <c r="A134" s="127"/>
      <c r="B134" s="100" t="s">
        <v>128</v>
      </c>
      <c r="C134" s="94" t="str">
        <f>IF(OR($B$5="School Bus Company", $B$5="School District with Buses"), "This entity requires a 'passenger count' be taken any time passengers are allowed to exit and re-enter the bus.", "X")</f>
        <v>X</v>
      </c>
      <c r="D134" s="94" t="str">
        <f>IF(OR($B$5="School Bus Company", $B$5="School District with Buses"), "This entity requires a 'passenger count' be taken any time passengers are allowed to exit and re-enter the bus.", "X")</f>
        <v>X</v>
      </c>
      <c r="E134" s="13"/>
      <c r="H134" s="79"/>
      <c r="I134" s="80"/>
      <c r="J134" s="87"/>
    </row>
    <row r="135" spans="1:11" x14ac:dyDescent="0.25">
      <c r="A135" s="127"/>
      <c r="B135" s="119"/>
      <c r="C135" s="110" t="s">
        <v>8</v>
      </c>
      <c r="D135" s="120"/>
      <c r="E135" s="112"/>
      <c r="H135" s="118"/>
    </row>
    <row r="136" spans="1:11" ht="45.75" customHeight="1" x14ac:dyDescent="0.25">
      <c r="A136" s="127"/>
      <c r="B136" s="109" t="s">
        <v>129</v>
      </c>
      <c r="C136" s="94" t="str">
        <f>IF($B$5="Trucking", "This entity requires drivers to verify (to the extent possible) that the materials being shipped match the trip manifest/shipping papers.", "X")</f>
        <v>X</v>
      </c>
      <c r="D136" s="94" t="str">
        <f>IF($B$5="Trucking", "This company requires drivers to verify (to the extent possible) that the materials being shipped match the trip manifest/shipping papers.", "X")</f>
        <v>X</v>
      </c>
      <c r="E136" s="13"/>
      <c r="H136" s="79"/>
      <c r="I136" s="80"/>
      <c r="J136" s="87"/>
    </row>
    <row r="137" spans="1:11" x14ac:dyDescent="0.25">
      <c r="A137" s="74" t="s">
        <v>187</v>
      </c>
      <c r="B137" s="74"/>
      <c r="C137" s="74" t="s">
        <v>325</v>
      </c>
      <c r="D137" s="74" t="s">
        <v>193</v>
      </c>
      <c r="E137" s="74"/>
    </row>
    <row r="138" spans="1:11" ht="31.5" customHeight="1" x14ac:dyDescent="0.25">
      <c r="A138" s="127" t="s">
        <v>95</v>
      </c>
      <c r="B138" s="93">
        <v>90</v>
      </c>
      <c r="C138" s="94" t="s">
        <v>307</v>
      </c>
      <c r="D138" s="78" t="s">
        <v>104</v>
      </c>
      <c r="E138" s="13"/>
      <c r="H138" s="79"/>
      <c r="I138" s="80"/>
      <c r="J138" s="81"/>
      <c r="K138" s="82"/>
    </row>
    <row r="139" spans="1:11" ht="45" customHeight="1" x14ac:dyDescent="0.25">
      <c r="A139" s="127"/>
      <c r="B139" s="93">
        <v>91</v>
      </c>
      <c r="C139" s="94" t="s">
        <v>273</v>
      </c>
      <c r="D139" s="78" t="s">
        <v>105</v>
      </c>
      <c r="E139" s="13"/>
      <c r="H139" s="79"/>
      <c r="I139" s="80"/>
      <c r="J139" s="81"/>
      <c r="K139" s="82"/>
    </row>
    <row r="140" spans="1:11" ht="33.75" customHeight="1" x14ac:dyDescent="0.25">
      <c r="A140" s="127"/>
      <c r="B140" s="93">
        <v>92</v>
      </c>
      <c r="C140" s="17" t="s">
        <v>144</v>
      </c>
      <c r="D140" s="78" t="s">
        <v>106</v>
      </c>
      <c r="E140" s="13"/>
      <c r="H140" s="79"/>
      <c r="I140" s="80"/>
      <c r="J140" s="87"/>
      <c r="K140" s="82"/>
    </row>
    <row r="141" spans="1:11" ht="30" customHeight="1" x14ac:dyDescent="0.25">
      <c r="A141" s="127"/>
      <c r="B141" s="93">
        <v>93</v>
      </c>
      <c r="C141" s="17" t="s">
        <v>145</v>
      </c>
      <c r="D141" s="78" t="s">
        <v>107</v>
      </c>
      <c r="E141" s="13"/>
      <c r="H141" s="79"/>
      <c r="I141" s="80"/>
      <c r="J141" s="81"/>
      <c r="K141" s="82"/>
    </row>
    <row r="142" spans="1:11" x14ac:dyDescent="0.25">
      <c r="A142" s="74" t="s">
        <v>188</v>
      </c>
      <c r="B142" s="74"/>
      <c r="C142" s="74" t="s">
        <v>326</v>
      </c>
      <c r="D142" s="74" t="s">
        <v>193</v>
      </c>
      <c r="E142" s="74"/>
    </row>
    <row r="143" spans="1:11" x14ac:dyDescent="0.25">
      <c r="A143" s="127" t="s">
        <v>96</v>
      </c>
      <c r="B143" s="99"/>
      <c r="C143" s="114" t="s">
        <v>6</v>
      </c>
      <c r="D143" s="97"/>
      <c r="E143" s="98"/>
    </row>
    <row r="144" spans="1:11" ht="33" customHeight="1" x14ac:dyDescent="0.25">
      <c r="A144" s="127"/>
      <c r="B144" s="99" t="s">
        <v>130</v>
      </c>
      <c r="C144" s="94" t="str">
        <f>IF(OR($B$5="Motorcoach Company", $B$5="Motorcoach Terminal"), "This entity requires confirmation of arrival upon reaching final destination.", "X")</f>
        <v>X</v>
      </c>
      <c r="D144" s="94" t="str">
        <f>IF(OR($B$5="Motorcoach Company", $B$5="Motorcoach Terminal"), "This entity requires confirmation upon arrival at final destination or use of an automated arrival/response system.", "X")</f>
        <v>X</v>
      </c>
      <c r="E144" s="13"/>
      <c r="H144" s="79"/>
      <c r="I144" s="80"/>
      <c r="J144" s="87"/>
      <c r="K144" s="82"/>
    </row>
    <row r="145" spans="1:11" ht="33" customHeight="1" x14ac:dyDescent="0.25">
      <c r="A145" s="127"/>
      <c r="B145" s="99" t="s">
        <v>131</v>
      </c>
      <c r="C145" s="94" t="str">
        <f>IF(OR($B$5="Motorcoach Company", $B$5="Motorcoach Terminal"), "This entity prohibits the use of alternate drivers without specific authorization.", "X")</f>
        <v>X</v>
      </c>
      <c r="D145" s="94" t="str">
        <f>IF(OR($B$5="Motorcoach Company", $B$5="Motorcoach Terminal"), "This entity prohibits the use of alternate drivers without specific authorization.", "X")</f>
        <v>X</v>
      </c>
      <c r="E145" s="13"/>
      <c r="H145" s="79"/>
      <c r="I145" s="80"/>
      <c r="J145" s="87"/>
      <c r="K145" s="82"/>
    </row>
    <row r="146" spans="1:11" ht="25.5" x14ac:dyDescent="0.25">
      <c r="A146" s="127"/>
      <c r="B146" s="121" t="s">
        <v>132</v>
      </c>
      <c r="C146" s="104" t="s">
        <v>123</v>
      </c>
      <c r="D146" s="122"/>
      <c r="E146" s="105"/>
    </row>
    <row r="147" spans="1:11" x14ac:dyDescent="0.25">
      <c r="A147" s="127"/>
      <c r="B147" s="116"/>
      <c r="C147" s="101" t="s">
        <v>7</v>
      </c>
      <c r="D147" s="117"/>
      <c r="E147" s="103"/>
    </row>
    <row r="148" spans="1:11" ht="30" customHeight="1" x14ac:dyDescent="0.25">
      <c r="A148" s="127"/>
      <c r="B148" s="100" t="s">
        <v>133</v>
      </c>
      <c r="C148" s="94" t="str">
        <f>IF(OR($B$5="School Bus Company", $B$5="School District with Buses"), "This entity requires confirmation upon arrival at final non-school destinations (final drop-offs, field trips, extracurricular activities, etc.).", "X")</f>
        <v>X</v>
      </c>
      <c r="D148" s="94" t="str">
        <f>IF(OR($B$5="School Bus Company", $B$5="School District with Buses"), "This entity requires confirmation upon arrival at final non-school destinations (final drop-offs, field trips, extracurricular activities, etc.).", "X")</f>
        <v>X</v>
      </c>
      <c r="E148" s="13"/>
      <c r="H148" s="79"/>
      <c r="I148" s="80"/>
      <c r="J148" s="87"/>
      <c r="K148" s="82"/>
    </row>
    <row r="149" spans="1:11" ht="30" customHeight="1" x14ac:dyDescent="0.25">
      <c r="A149" s="127"/>
      <c r="B149" s="100" t="s">
        <v>134</v>
      </c>
      <c r="C149" s="94" t="str">
        <f>IF(OR($B$5="School Bus Company", $B$5="School District with Buses"), "This entity prohibits the use of alternate drivers without specific authorization.", "X")</f>
        <v>X</v>
      </c>
      <c r="D149" s="94" t="str">
        <f>IF(OR($B$5="School Bus Company", $B$5="School District with Buses"), "This entity prohibits the use of alternate drivers without specific authorization.", "X")</f>
        <v>X</v>
      </c>
      <c r="E149" s="13"/>
      <c r="H149" s="79"/>
      <c r="I149" s="80"/>
      <c r="J149" s="87"/>
      <c r="K149" s="82"/>
    </row>
    <row r="150" spans="1:11" x14ac:dyDescent="0.25">
      <c r="A150" s="127"/>
      <c r="B150" s="121" t="s">
        <v>135</v>
      </c>
      <c r="C150" s="104" t="s">
        <v>123</v>
      </c>
      <c r="D150" s="122"/>
      <c r="E150" s="105"/>
    </row>
    <row r="151" spans="1:11" x14ac:dyDescent="0.25">
      <c r="A151" s="127"/>
      <c r="B151" s="119"/>
      <c r="C151" s="110" t="s">
        <v>8</v>
      </c>
      <c r="D151" s="120"/>
      <c r="E151" s="112"/>
    </row>
    <row r="152" spans="1:11" ht="36" customHeight="1" x14ac:dyDescent="0.25">
      <c r="A152" s="127"/>
      <c r="B152" s="109" t="s">
        <v>136</v>
      </c>
      <c r="C152" s="94" t="str">
        <f>IF($B$5="Trucking", "This entity requires confirmation of shipment delivery upon arrival.", "X")</f>
        <v>X</v>
      </c>
      <c r="D152" s="94" t="str">
        <f>IF($B$5="Trucking", "This entity requires confirmation of shipment upon arrival at final destination or use of an automated arrival/response system.", "X")</f>
        <v>X</v>
      </c>
      <c r="E152" s="13"/>
      <c r="H152" s="79"/>
      <c r="I152" s="80"/>
      <c r="J152" s="87"/>
      <c r="K152" s="82"/>
    </row>
    <row r="153" spans="1:11" ht="36" customHeight="1" x14ac:dyDescent="0.25">
      <c r="A153" s="127"/>
      <c r="B153" s="109" t="s">
        <v>137</v>
      </c>
      <c r="C153" s="94" t="str">
        <f>IF($B$5="Trucking", "This entity requires that shipments not be subcontracted or turned over to another driver without specific authorization.", "X")</f>
        <v>X</v>
      </c>
      <c r="D153" s="94" t="str">
        <f>IF($B$5="Trucking", "This entity requires that shipments not be subcontracted or turned over to another driver without specific authorization.", "X")</f>
        <v>X</v>
      </c>
      <c r="E153" s="13"/>
      <c r="H153" s="79"/>
      <c r="I153" s="80"/>
      <c r="J153" s="87"/>
      <c r="K153" s="82"/>
    </row>
    <row r="154" spans="1:11" ht="36" customHeight="1" x14ac:dyDescent="0.25">
      <c r="A154" s="127"/>
      <c r="B154" s="109" t="s">
        <v>138</v>
      </c>
      <c r="C154" s="94" t="str">
        <f>IF($B$5="Trucking", "This entity requires advance notice to the consignee or point of destination regarding anticipated delivery information.", "X")</f>
        <v>X</v>
      </c>
      <c r="D154" s="94" t="str">
        <f>IF($B$5="Trucking", "This entity requires advance notice to the consignee or point of destination regarding anticipated delivery information.", "X")</f>
        <v>X</v>
      </c>
      <c r="E154" s="13"/>
      <c r="H154" s="79"/>
      <c r="I154" s="80"/>
      <c r="J154" s="87"/>
      <c r="K154" s="82"/>
    </row>
    <row r="155" spans="1:11" ht="47.25" customHeight="1" x14ac:dyDescent="0.25">
      <c r="A155" s="127"/>
      <c r="B155" s="93">
        <v>97</v>
      </c>
      <c r="C155" s="94" t="s">
        <v>146</v>
      </c>
      <c r="D155" s="78" t="s">
        <v>148</v>
      </c>
      <c r="E155" s="13"/>
      <c r="H155" s="79"/>
      <c r="I155" s="80"/>
      <c r="J155" s="87"/>
      <c r="K155" s="82"/>
    </row>
    <row r="156" spans="1:11" x14ac:dyDescent="0.25">
      <c r="A156" s="74" t="s">
        <v>189</v>
      </c>
      <c r="B156" s="74"/>
      <c r="C156" s="74" t="s">
        <v>327</v>
      </c>
      <c r="D156" s="74" t="s">
        <v>193</v>
      </c>
      <c r="E156" s="74"/>
    </row>
    <row r="157" spans="1:11" ht="48" customHeight="1" x14ac:dyDescent="0.25">
      <c r="A157" s="127" t="s">
        <v>97</v>
      </c>
      <c r="B157" s="93">
        <v>98</v>
      </c>
      <c r="C157" s="94" t="s">
        <v>274</v>
      </c>
      <c r="D157" s="78" t="s">
        <v>149</v>
      </c>
      <c r="E157" s="13"/>
      <c r="H157" s="79"/>
      <c r="I157" s="80"/>
      <c r="J157" s="81"/>
      <c r="K157" s="82"/>
    </row>
    <row r="158" spans="1:11" ht="48" customHeight="1" x14ac:dyDescent="0.25">
      <c r="A158" s="127"/>
      <c r="B158" s="93">
        <v>99</v>
      </c>
      <c r="C158" s="17" t="s">
        <v>147</v>
      </c>
      <c r="D158" s="17" t="s">
        <v>150</v>
      </c>
      <c r="E158" s="13"/>
      <c r="H158" s="79"/>
      <c r="I158" s="80"/>
      <c r="J158" s="87"/>
      <c r="K158" s="82"/>
    </row>
    <row r="159" spans="1:11" x14ac:dyDescent="0.25">
      <c r="B159" s="20"/>
      <c r="C159" s="123"/>
      <c r="D159" s="60"/>
      <c r="E159" s="61"/>
    </row>
    <row r="160" spans="1:11" x14ac:dyDescent="0.25">
      <c r="B160" s="20"/>
      <c r="C160" s="123"/>
      <c r="D160" s="60"/>
      <c r="E160" s="61"/>
    </row>
    <row r="161" spans="2:5" x14ac:dyDescent="0.25">
      <c r="B161" s="20"/>
      <c r="C161" s="123"/>
      <c r="D161" s="60"/>
      <c r="E161" s="61"/>
    </row>
    <row r="162" spans="2:5" x14ac:dyDescent="0.25">
      <c r="B162" s="20"/>
      <c r="C162" s="123"/>
      <c r="D162" s="60"/>
      <c r="E162" s="61"/>
    </row>
    <row r="163" spans="2:5" x14ac:dyDescent="0.25">
      <c r="B163" s="20"/>
      <c r="C163" s="123"/>
      <c r="D163" s="60"/>
      <c r="E163" s="61"/>
    </row>
    <row r="164" spans="2:5" x14ac:dyDescent="0.25">
      <c r="B164" s="20"/>
      <c r="C164" s="123"/>
      <c r="D164" s="60"/>
      <c r="E164" s="61"/>
    </row>
    <row r="165" spans="2:5" x14ac:dyDescent="0.25">
      <c r="B165" s="20"/>
      <c r="C165" s="123"/>
      <c r="D165" s="60"/>
      <c r="E165" s="61"/>
    </row>
    <row r="166" spans="2:5" x14ac:dyDescent="0.25">
      <c r="B166" s="20"/>
      <c r="C166" s="123"/>
      <c r="D166" s="60"/>
      <c r="E166" s="61"/>
    </row>
    <row r="167" spans="2:5" x14ac:dyDescent="0.25">
      <c r="B167" s="20"/>
      <c r="C167" s="123"/>
      <c r="D167" s="60"/>
      <c r="E167" s="61"/>
    </row>
    <row r="168" spans="2:5" x14ac:dyDescent="0.25">
      <c r="B168" s="20"/>
      <c r="C168" s="123"/>
      <c r="D168" s="60"/>
      <c r="E168" s="61"/>
    </row>
    <row r="169" spans="2:5" x14ac:dyDescent="0.25">
      <c r="B169" s="20"/>
      <c r="C169" s="123"/>
      <c r="D169" s="60"/>
      <c r="E169" s="61"/>
    </row>
    <row r="170" spans="2:5" x14ac:dyDescent="0.25">
      <c r="B170" s="20"/>
      <c r="C170" s="123"/>
      <c r="D170" s="60"/>
      <c r="E170" s="61"/>
    </row>
    <row r="171" spans="2:5" x14ac:dyDescent="0.25">
      <c r="B171" s="20"/>
      <c r="C171" s="123"/>
      <c r="D171" s="60"/>
      <c r="E171" s="61"/>
    </row>
    <row r="172" spans="2:5" x14ac:dyDescent="0.25">
      <c r="B172" s="20"/>
      <c r="C172" s="123"/>
      <c r="D172" s="60"/>
      <c r="E172" s="61"/>
    </row>
    <row r="173" spans="2:5" x14ac:dyDescent="0.25">
      <c r="B173" s="20"/>
      <c r="C173" s="123"/>
      <c r="D173" s="60"/>
      <c r="E173" s="61"/>
    </row>
    <row r="174" spans="2:5" x14ac:dyDescent="0.25">
      <c r="B174" s="20"/>
      <c r="C174" s="123"/>
      <c r="D174" s="60"/>
      <c r="E174" s="61"/>
    </row>
    <row r="175" spans="2:5" x14ac:dyDescent="0.25">
      <c r="B175" s="20"/>
      <c r="C175" s="123"/>
      <c r="D175" s="60"/>
      <c r="E175" s="61"/>
    </row>
    <row r="176" spans="2:5" x14ac:dyDescent="0.25">
      <c r="B176" s="20"/>
      <c r="C176" s="123"/>
      <c r="D176" s="60"/>
      <c r="E176" s="61"/>
    </row>
    <row r="177" spans="2:5" x14ac:dyDescent="0.25">
      <c r="B177" s="20"/>
      <c r="C177" s="123"/>
      <c r="D177" s="60"/>
      <c r="E177" s="61"/>
    </row>
    <row r="178" spans="2:5" x14ac:dyDescent="0.25">
      <c r="B178" s="20"/>
      <c r="C178" s="123"/>
      <c r="D178" s="60"/>
      <c r="E178" s="61"/>
    </row>
    <row r="179" spans="2:5" x14ac:dyDescent="0.25">
      <c r="B179" s="20"/>
      <c r="C179" s="123"/>
      <c r="D179" s="60"/>
      <c r="E179" s="61"/>
    </row>
    <row r="180" spans="2:5" x14ac:dyDescent="0.25">
      <c r="B180" s="20"/>
      <c r="C180" s="123"/>
      <c r="D180" s="60"/>
      <c r="E180" s="61"/>
    </row>
    <row r="181" spans="2:5" x14ac:dyDescent="0.25">
      <c r="B181" s="20"/>
      <c r="C181" s="123"/>
      <c r="D181" s="60"/>
      <c r="E181" s="61"/>
    </row>
    <row r="182" spans="2:5" x14ac:dyDescent="0.25">
      <c r="B182" s="20"/>
      <c r="C182" s="123"/>
      <c r="D182" s="60"/>
      <c r="E182" s="61"/>
    </row>
    <row r="183" spans="2:5" x14ac:dyDescent="0.25">
      <c r="B183" s="20"/>
      <c r="C183" s="123"/>
      <c r="D183" s="60"/>
      <c r="E183" s="61"/>
    </row>
    <row r="184" spans="2:5" x14ac:dyDescent="0.25">
      <c r="B184" s="20"/>
      <c r="C184" s="123"/>
      <c r="D184" s="60"/>
      <c r="E184" s="61"/>
    </row>
  </sheetData>
  <sheetProtection password="CC3D" sheet="1" objects="1" scenarios="1" selectLockedCells="1"/>
  <mergeCells count="29">
    <mergeCell ref="A1:E1"/>
    <mergeCell ref="B5:C5"/>
    <mergeCell ref="A157:A158"/>
    <mergeCell ref="A128:A136"/>
    <mergeCell ref="A138:A141"/>
    <mergeCell ref="A14:A16"/>
    <mergeCell ref="A18:A20"/>
    <mergeCell ref="A22:A29"/>
    <mergeCell ref="A37:A39"/>
    <mergeCell ref="A41:A42"/>
    <mergeCell ref="A34:A35"/>
    <mergeCell ref="A53:A58"/>
    <mergeCell ref="A143:A155"/>
    <mergeCell ref="A45:A51"/>
    <mergeCell ref="A122:A126"/>
    <mergeCell ref="A97:A106"/>
    <mergeCell ref="A108:A119"/>
    <mergeCell ref="A60:A62"/>
    <mergeCell ref="A65:A73"/>
    <mergeCell ref="A75:A87"/>
    <mergeCell ref="A89:A94"/>
    <mergeCell ref="A63:D63"/>
    <mergeCell ref="A95:D95"/>
    <mergeCell ref="A12:D12"/>
    <mergeCell ref="A43:D43"/>
    <mergeCell ref="A2:C2"/>
    <mergeCell ref="A31:A32"/>
    <mergeCell ref="A3:C3"/>
    <mergeCell ref="A4:C4"/>
  </mergeCells>
  <conditionalFormatting sqref="D152:D154 J152 J144:J145 J148 J132 J134">
    <cfRule type="cellIs" dxfId="72" priority="34" operator="equal">
      <formula>"X"</formula>
    </cfRule>
  </conditionalFormatting>
  <conditionalFormatting sqref="C109:C111">
    <cfRule type="cellIs" dxfId="71" priority="55" operator="equal">
      <formula>"X"</formula>
    </cfRule>
  </conditionalFormatting>
  <conditionalFormatting sqref="D109:D111">
    <cfRule type="cellIs" dxfId="70" priority="54" operator="equal">
      <formula>"X"</formula>
    </cfRule>
  </conditionalFormatting>
  <conditionalFormatting sqref="C113">
    <cfRule type="cellIs" dxfId="69" priority="53" operator="equal">
      <formula>"X"</formula>
    </cfRule>
  </conditionalFormatting>
  <conditionalFormatting sqref="C115">
    <cfRule type="cellIs" dxfId="68" priority="52" operator="equal">
      <formula>"X"</formula>
    </cfRule>
  </conditionalFormatting>
  <conditionalFormatting sqref="D113">
    <cfRule type="cellIs" dxfId="67" priority="51" operator="equal">
      <formula>"X"</formula>
    </cfRule>
  </conditionalFormatting>
  <conditionalFormatting sqref="D115">
    <cfRule type="cellIs" dxfId="66" priority="50" operator="equal">
      <formula>"X"</formula>
    </cfRule>
  </conditionalFormatting>
  <conditionalFormatting sqref="C117">
    <cfRule type="cellIs" dxfId="65" priority="49" operator="equal">
      <formula>"X"</formula>
    </cfRule>
  </conditionalFormatting>
  <conditionalFormatting sqref="C118:C119">
    <cfRule type="cellIs" dxfId="64" priority="48" operator="equal">
      <formula>"X"</formula>
    </cfRule>
  </conditionalFormatting>
  <conditionalFormatting sqref="D117">
    <cfRule type="cellIs" dxfId="63" priority="47" operator="equal">
      <formula>"X"</formula>
    </cfRule>
  </conditionalFormatting>
  <conditionalFormatting sqref="D118:D119">
    <cfRule type="cellIs" dxfId="62" priority="46" operator="equal">
      <formula>"X"</formula>
    </cfRule>
  </conditionalFormatting>
  <conditionalFormatting sqref="C132">
    <cfRule type="cellIs" dxfId="61" priority="45" operator="equal">
      <formula>"X"</formula>
    </cfRule>
  </conditionalFormatting>
  <conditionalFormatting sqref="C134">
    <cfRule type="cellIs" dxfId="60" priority="44" operator="equal">
      <formula>"X"</formula>
    </cfRule>
  </conditionalFormatting>
  <conditionalFormatting sqref="C136">
    <cfRule type="cellIs" dxfId="59" priority="43" operator="equal">
      <formula>"X"</formula>
    </cfRule>
  </conditionalFormatting>
  <conditionalFormatting sqref="D132">
    <cfRule type="cellIs" dxfId="58" priority="42" operator="equal">
      <formula>"X"</formula>
    </cfRule>
  </conditionalFormatting>
  <conditionalFormatting sqref="D134">
    <cfRule type="cellIs" dxfId="57" priority="41" operator="equal">
      <formula>"X"</formula>
    </cfRule>
  </conditionalFormatting>
  <conditionalFormatting sqref="D136">
    <cfRule type="cellIs" dxfId="56" priority="40" operator="equal">
      <formula>"X"</formula>
    </cfRule>
  </conditionalFormatting>
  <conditionalFormatting sqref="C144:C145">
    <cfRule type="cellIs" dxfId="55" priority="39" operator="equal">
      <formula>"X"</formula>
    </cfRule>
  </conditionalFormatting>
  <conditionalFormatting sqref="D144:D145">
    <cfRule type="cellIs" dxfId="54" priority="38" operator="equal">
      <formula>"X"</formula>
    </cfRule>
  </conditionalFormatting>
  <conditionalFormatting sqref="C148:C149">
    <cfRule type="cellIs" dxfId="53" priority="37" operator="equal">
      <formula>"X"</formula>
    </cfRule>
  </conditionalFormatting>
  <conditionalFormatting sqref="D148:D149">
    <cfRule type="cellIs" dxfId="52" priority="36" operator="equal">
      <formula>"X"</formula>
    </cfRule>
  </conditionalFormatting>
  <conditionalFormatting sqref="C152:C154">
    <cfRule type="cellIs" dxfId="51" priority="35" operator="equal">
      <formula>"X"</formula>
    </cfRule>
  </conditionalFormatting>
  <conditionalFormatting sqref="J120">
    <cfRule type="cellIs" dxfId="50" priority="4" operator="equal">
      <formula>"X"</formula>
    </cfRule>
  </conditionalFormatting>
  <conditionalFormatting sqref="I37">
    <cfRule type="cellIs" dxfId="49" priority="33" operator="equal">
      <formula>"X"</formula>
    </cfRule>
  </conditionalFormatting>
  <conditionalFormatting sqref="J37">
    <cfRule type="cellIs" dxfId="48" priority="32" operator="equal">
      <formula>"X"</formula>
    </cfRule>
  </conditionalFormatting>
  <conditionalFormatting sqref="J38">
    <cfRule type="cellIs" dxfId="47" priority="31" operator="equal">
      <formula>"X"</formula>
    </cfRule>
  </conditionalFormatting>
  <conditionalFormatting sqref="J39">
    <cfRule type="cellIs" dxfId="46" priority="30" operator="equal">
      <formula>"X"</formula>
    </cfRule>
  </conditionalFormatting>
  <conditionalFormatting sqref="J48">
    <cfRule type="cellIs" dxfId="45" priority="29" operator="equal">
      <formula>"X"</formula>
    </cfRule>
  </conditionalFormatting>
  <conditionalFormatting sqref="J49:J50">
    <cfRule type="cellIs" dxfId="44" priority="28" operator="equal">
      <formula>"X"</formula>
    </cfRule>
  </conditionalFormatting>
  <conditionalFormatting sqref="J92">
    <cfRule type="cellIs" dxfId="43" priority="27" operator="equal">
      <formula>"X"</formula>
    </cfRule>
  </conditionalFormatting>
  <conditionalFormatting sqref="J94">
    <cfRule type="cellIs" dxfId="42" priority="26" operator="equal">
      <formula>"X"</formula>
    </cfRule>
  </conditionalFormatting>
  <conditionalFormatting sqref="J122:J124 J100 J104:J105">
    <cfRule type="cellIs" dxfId="41" priority="25" operator="equal">
      <formula>"X"</formula>
    </cfRule>
  </conditionalFormatting>
  <conditionalFormatting sqref="I38">
    <cfRule type="cellIs" dxfId="40" priority="24" operator="equal">
      <formula>"X"</formula>
    </cfRule>
  </conditionalFormatting>
  <conditionalFormatting sqref="I39">
    <cfRule type="cellIs" dxfId="39" priority="23" operator="equal">
      <formula>"X"</formula>
    </cfRule>
  </conditionalFormatting>
  <conditionalFormatting sqref="I48">
    <cfRule type="cellIs" dxfId="38" priority="22" operator="equal">
      <formula>"X"</formula>
    </cfRule>
  </conditionalFormatting>
  <conditionalFormatting sqref="I49">
    <cfRule type="cellIs" dxfId="37" priority="21" operator="equal">
      <formula>"X"</formula>
    </cfRule>
  </conditionalFormatting>
  <conditionalFormatting sqref="I50">
    <cfRule type="cellIs" dxfId="36" priority="20" operator="equal">
      <formula>"X"</formula>
    </cfRule>
  </conditionalFormatting>
  <conditionalFormatting sqref="I92">
    <cfRule type="cellIs" dxfId="35" priority="19" operator="equal">
      <formula>"X"</formula>
    </cfRule>
  </conditionalFormatting>
  <conditionalFormatting sqref="I94">
    <cfRule type="cellIs" dxfId="34" priority="18" operator="equal">
      <formula>"X"</formula>
    </cfRule>
  </conditionalFormatting>
  <conditionalFormatting sqref="I100">
    <cfRule type="cellIs" dxfId="33" priority="17" operator="equal">
      <formula>"X"</formula>
    </cfRule>
  </conditionalFormatting>
  <conditionalFormatting sqref="I104">
    <cfRule type="cellIs" dxfId="32" priority="16" operator="equal">
      <formula>"X"</formula>
    </cfRule>
  </conditionalFormatting>
  <conditionalFormatting sqref="I105">
    <cfRule type="cellIs" dxfId="31" priority="15" operator="equal">
      <formula>"X"</formula>
    </cfRule>
  </conditionalFormatting>
  <conditionalFormatting sqref="I122">
    <cfRule type="cellIs" dxfId="30" priority="14" operator="equal">
      <formula>"X"</formula>
    </cfRule>
  </conditionalFormatting>
  <conditionalFormatting sqref="I123">
    <cfRule type="cellIs" dxfId="29" priority="13" operator="equal">
      <formula>"X"</formula>
    </cfRule>
  </conditionalFormatting>
  <conditionalFormatting sqref="I124">
    <cfRule type="cellIs" dxfId="28" priority="12" operator="equal">
      <formula>"X"</formula>
    </cfRule>
  </conditionalFormatting>
  <conditionalFormatting sqref="I120">
    <cfRule type="cellIs" dxfId="27" priority="11" operator="equal">
      <formula>"X"</formula>
    </cfRule>
  </conditionalFormatting>
  <conditionalFormatting sqref="I132">
    <cfRule type="cellIs" dxfId="26" priority="10" operator="equal">
      <formula>"X"</formula>
    </cfRule>
  </conditionalFormatting>
  <conditionalFormatting sqref="I134">
    <cfRule type="cellIs" dxfId="25" priority="9" operator="equal">
      <formula>"X"</formula>
    </cfRule>
  </conditionalFormatting>
  <conditionalFormatting sqref="I144">
    <cfRule type="cellIs" dxfId="24" priority="8" operator="equal">
      <formula>"X"</formula>
    </cfRule>
  </conditionalFormatting>
  <conditionalFormatting sqref="I148">
    <cfRule type="cellIs" dxfId="23" priority="7" operator="equal">
      <formula>"X"</formula>
    </cfRule>
  </conditionalFormatting>
  <conditionalFormatting sqref="I152">
    <cfRule type="cellIs" dxfId="22" priority="6" operator="equal">
      <formula>"X"</formula>
    </cfRule>
  </conditionalFormatting>
  <conditionalFormatting sqref="I145">
    <cfRule type="cellIs" dxfId="21" priority="5" operator="equal">
      <formula>"X"</formula>
    </cfRule>
  </conditionalFormatting>
  <conditionalFormatting sqref="D49:D50">
    <cfRule type="cellIs" dxfId="20" priority="3" operator="equal">
      <formula>"X"</formula>
    </cfRule>
  </conditionalFormatting>
  <conditionalFormatting sqref="C114">
    <cfRule type="cellIs" dxfId="19" priority="2" operator="equal">
      <formula>"X"</formula>
    </cfRule>
  </conditionalFormatting>
  <conditionalFormatting sqref="D114">
    <cfRule type="cellIs" dxfId="18" priority="1" operator="equal">
      <formula>"X"</formula>
    </cfRule>
  </conditionalFormatting>
  <dataValidations count="3">
    <dataValidation type="list" showErrorMessage="1" sqref="E14:E16 E18:E20 E128:E130 E22:E29 E31:E32 E34:E35 E37:E39 E60:E62 E45:E51 E53:E58 E89:E94 E65:E73 E75:E87 E41:E42 E97:E106 E122:E126 E157:E158 E138:E141 E155">
      <formula1>$E$8:$E$10</formula1>
    </dataValidation>
    <dataValidation type="list" allowBlank="1" showInputMessage="1" showErrorMessage="1" sqref="B5:C5">
      <formula1>$G$8:$G$13</formula1>
    </dataValidation>
    <dataValidation type="list" showErrorMessage="1" sqref="E109:E111 E113 E115 E117:E119 E132 E134 E136 E144:E145 E148:E149 E152:E154">
      <formula1>$E$8:$E$11</formula1>
    </dataValidation>
  </dataValidations>
  <printOptions gridLines="1"/>
  <pageMargins left="0.25" right="0.25" top="0.5" bottom="0.5" header="0.3" footer="0.3"/>
  <pageSetup scale="91" fitToHeight="0" orientation="landscape" horizontalDpi="4294967295" verticalDpi="4294967295" r:id="rId1"/>
  <headerFooter>
    <oddHeader xml:space="preserve">&amp;LVulnerability Self-Assessment for HMC Stakeholders </oddHeader>
    <oddFooter>&amp;L4/9/13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127"/>
  <sheetViews>
    <sheetView zoomScale="83" zoomScaleNormal="83" workbookViewId="0">
      <selection activeCell="A5" sqref="A5:C9"/>
    </sheetView>
  </sheetViews>
  <sheetFormatPr defaultRowHeight="15" x14ac:dyDescent="0.25"/>
  <cols>
    <col min="1" max="1" width="26.28515625" style="58" customWidth="1"/>
    <col min="2" max="2" width="6.42578125" style="59" customWidth="1"/>
    <col min="3" max="3" width="40.7109375" style="60" customWidth="1"/>
    <col min="4" max="4" width="70" style="61" customWidth="1"/>
    <col min="5" max="5" width="18.7109375" style="62" customWidth="1"/>
    <col min="6" max="6" width="37.7109375" style="20" bestFit="1" customWidth="1"/>
    <col min="7" max="7" width="11.28515625" style="18" hidden="1" customWidth="1"/>
    <col min="8" max="8" width="11.85546875" style="18" hidden="1" customWidth="1"/>
    <col min="9" max="9" width="10.42578125" style="18" hidden="1" customWidth="1"/>
    <col min="10" max="10" width="9.140625" style="19" customWidth="1"/>
    <col min="11" max="13" width="9.140625" style="19"/>
    <col min="14" max="16384" width="9.140625" style="20"/>
  </cols>
  <sheetData>
    <row r="1" spans="1:9" ht="26.25" x14ac:dyDescent="0.4">
      <c r="A1" s="136" t="s">
        <v>257</v>
      </c>
      <c r="B1" s="136"/>
      <c r="C1" s="136"/>
      <c r="D1" s="136"/>
      <c r="E1" s="136"/>
      <c r="F1" s="136"/>
    </row>
    <row r="2" spans="1:9" ht="18.75" x14ac:dyDescent="0.25">
      <c r="A2" s="132" t="str">
        <f>Checklist!A3</f>
        <v>&lt;Enter Your Company Here&gt;</v>
      </c>
      <c r="B2" s="132"/>
      <c r="C2" s="132"/>
      <c r="D2" s="21" t="str">
        <f>Checklist!D3</f>
        <v>&lt;Enter Name of Assessor Here&gt;</v>
      </c>
      <c r="E2" s="21"/>
      <c r="F2" s="22" t="s">
        <v>165</v>
      </c>
    </row>
    <row r="3" spans="1:9" ht="18.75" x14ac:dyDescent="0.25">
      <c r="A3" s="132" t="str">
        <f>Checklist!A4</f>
        <v>&lt;Enter Facility Name or Location Here&gt;</v>
      </c>
      <c r="B3" s="132"/>
      <c r="C3" s="132"/>
      <c r="D3" s="21" t="str">
        <f>Checklist!D4</f>
        <v>&lt;Enter Name of Facility Manager Here&gt;</v>
      </c>
      <c r="E3" s="21"/>
      <c r="F3" s="23">
        <f>Checklist!E3</f>
        <v>41578</v>
      </c>
    </row>
    <row r="4" spans="1:9" ht="15.75" x14ac:dyDescent="0.25">
      <c r="A4" s="24" t="s">
        <v>259</v>
      </c>
      <c r="B4" s="137" t="str">
        <f>Checklist!B5</f>
        <v>&lt;Choose Mode from drop-down&gt;</v>
      </c>
      <c r="C4" s="137"/>
      <c r="D4" s="25"/>
      <c r="E4" s="25"/>
      <c r="F4" s="147"/>
    </row>
    <row r="5" spans="1:9" ht="18.75" x14ac:dyDescent="0.25">
      <c r="A5" s="138"/>
      <c r="B5" s="139"/>
      <c r="C5" s="140"/>
      <c r="D5" s="27" t="s">
        <v>357</v>
      </c>
      <c r="E5" s="21">
        <f>SUM(H11:H127)</f>
        <v>91</v>
      </c>
      <c r="F5" s="148"/>
    </row>
    <row r="6" spans="1:9" ht="18.75" x14ac:dyDescent="0.25">
      <c r="A6" s="141"/>
      <c r="B6" s="142"/>
      <c r="C6" s="143"/>
      <c r="D6" s="28" t="s">
        <v>358</v>
      </c>
      <c r="E6" s="29">
        <f>SUM(G11:G40)</f>
        <v>0</v>
      </c>
      <c r="F6" s="148"/>
    </row>
    <row r="7" spans="1:9" ht="18.75" x14ac:dyDescent="0.25">
      <c r="A7" s="141"/>
      <c r="B7" s="142"/>
      <c r="C7" s="143"/>
      <c r="D7" s="30" t="s">
        <v>359</v>
      </c>
      <c r="E7" s="31">
        <f>SUM(G41:G89)</f>
        <v>0</v>
      </c>
      <c r="F7" s="148"/>
    </row>
    <row r="8" spans="1:9" ht="18.75" x14ac:dyDescent="0.25">
      <c r="A8" s="141"/>
      <c r="B8" s="142"/>
      <c r="C8" s="143"/>
      <c r="D8" s="32" t="s">
        <v>360</v>
      </c>
      <c r="E8" s="22">
        <f>SUM(G90:G127)</f>
        <v>0</v>
      </c>
      <c r="F8" s="148"/>
    </row>
    <row r="9" spans="1:9" ht="18.75" x14ac:dyDescent="0.25">
      <c r="A9" s="144"/>
      <c r="B9" s="145"/>
      <c r="C9" s="146"/>
      <c r="D9" s="33" t="s">
        <v>361</v>
      </c>
      <c r="E9" s="34">
        <f>SUM(I11:I127)</f>
        <v>91</v>
      </c>
      <c r="F9" s="149"/>
    </row>
    <row r="10" spans="1:9" ht="86.25" x14ac:dyDescent="0.25">
      <c r="A10" s="35" t="s">
        <v>0</v>
      </c>
      <c r="B10" s="36" t="s">
        <v>190</v>
      </c>
      <c r="C10" s="37" t="s">
        <v>191</v>
      </c>
      <c r="D10" s="37" t="s">
        <v>192</v>
      </c>
      <c r="E10" s="38" t="s">
        <v>269</v>
      </c>
      <c r="F10" s="39" t="s">
        <v>270</v>
      </c>
      <c r="G10" s="40" t="s">
        <v>243</v>
      </c>
      <c r="H10" s="40" t="s">
        <v>242</v>
      </c>
      <c r="I10" s="40" t="s">
        <v>244</v>
      </c>
    </row>
    <row r="11" spans="1:9" ht="90" customHeight="1" x14ac:dyDescent="0.25">
      <c r="A11" s="41" t="s">
        <v>1</v>
      </c>
      <c r="B11" s="42">
        <v>1</v>
      </c>
      <c r="C11" s="17" t="str">
        <f>Checklist!C14</f>
        <v>This entity designates a qualified primary Security Coordinator/ Director.</v>
      </c>
      <c r="D11" s="17" t="str">
        <f>Checklist!D14</f>
        <v xml:space="preserve">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v>
      </c>
      <c r="E11" s="43" t="s">
        <v>238</v>
      </c>
      <c r="F11" s="44" t="str">
        <f>IF(Checklist!E14="Yes", "Component Met - Maintain Situational Awareness!", IF(Checklist!E14="No","High Priority - Immediate Corrective Actions Warranted!","Awaiting Response!"))</f>
        <v>Awaiting Response!</v>
      </c>
      <c r="G11" s="18">
        <f>IF(F11="High Priority - Immediate Corrective Actions Warranted!", 1, 0)</f>
        <v>0</v>
      </c>
      <c r="H11" s="18">
        <f>IF(F11="Not Applicable", 0, 1)</f>
        <v>1</v>
      </c>
      <c r="I11" s="18">
        <f>IF(F11="Awaiting Response!", 1, 0)</f>
        <v>1</v>
      </c>
    </row>
    <row r="12" spans="1:9" ht="61.5" customHeight="1" x14ac:dyDescent="0.25">
      <c r="A12" s="41" t="s">
        <v>2</v>
      </c>
      <c r="B12" s="42">
        <v>5</v>
      </c>
      <c r="C12" s="17" t="str">
        <f>Checklist!C19</f>
        <v>This entity has conducted a documented, site specific “Vulnerability Assessment” and is generally familiar with any significant threats or consequences they may face.</v>
      </c>
      <c r="D12" s="17" t="str">
        <f>Checklist!D19</f>
        <v xml:space="preserve">The entity should conduct and document a site specific “Vulnerability Assessment” or improve upon an existing assessment, that addresses vulnerabilities and is familiar with threats and consequences present.  Identified weaknesses should be minimized or corrected as soon as possible.                                                                            </v>
      </c>
      <c r="E12" s="43" t="s">
        <v>238</v>
      </c>
      <c r="F12" s="44" t="str">
        <f>IF(Checklist!E19="Yes", "Component Met - Maintain Situational Awareness!", IF(Checklist!E19="No", "High Priority - Immediate Corrective Actions Warranted!", IF(Checklist!E19="", "Awaiting Response!")))</f>
        <v>Awaiting Response!</v>
      </c>
      <c r="G12" s="18">
        <f t="shared" ref="G12:G40" si="0">IF(F12="High Priority - Immediate Corrective Actions Warranted!", 1, 0)</f>
        <v>0</v>
      </c>
      <c r="H12" s="18">
        <f t="shared" ref="H12:H76" si="1">IF(F12="Not Applicable", 0, 1)</f>
        <v>1</v>
      </c>
      <c r="I12" s="18">
        <f t="shared" ref="I12:I76" si="2">IF(F12="Awaiting Response!", 1, 0)</f>
        <v>1</v>
      </c>
    </row>
    <row r="13" spans="1:9" ht="86.25" customHeight="1" x14ac:dyDescent="0.25">
      <c r="A13" s="127" t="s">
        <v>208</v>
      </c>
      <c r="B13" s="42">
        <v>7</v>
      </c>
      <c r="C13" s="17" t="str">
        <f>Checklist!C22</f>
        <v>This entity has a written, site specific transportation Security Plan that addresses, at a minimum, management procedures, personnel security, facility security and vehicle security along with actions to be taken in the event of a security incident or security breach.</v>
      </c>
      <c r="D13" s="17" t="str">
        <f>Checklist!D22</f>
        <v xml:space="preserve">Entity should have a site specific Security Plan that addresses management procedures, personnel security, facility security, vehicle security, and sets forth actions to be taken in the event of a security incident or security breach.  </v>
      </c>
      <c r="E13" s="43" t="s">
        <v>238</v>
      </c>
      <c r="F13" s="44" t="str">
        <f>IF(Checklist!E22="Yes", "Component Met - Maintain Situational Awareness!", IF(Checklist!E22="No", "High Priority - Immediate Corrective Actions Warranted!", IF(Checklist!E22="", "Awaiting Response!")))</f>
        <v>Awaiting Response!</v>
      </c>
      <c r="G13" s="18">
        <f t="shared" si="0"/>
        <v>0</v>
      </c>
      <c r="H13" s="18">
        <f t="shared" si="1"/>
        <v>1</v>
      </c>
      <c r="I13" s="18">
        <f t="shared" si="2"/>
        <v>1</v>
      </c>
    </row>
    <row r="14" spans="1:9" ht="78" customHeight="1" x14ac:dyDescent="0.25">
      <c r="A14" s="127"/>
      <c r="B14" s="42">
        <v>11</v>
      </c>
      <c r="C14" s="17" t="str">
        <f>Checklist!C26</f>
        <v>This entity has security procedures to be followed by all personnel (i.e., drivers, office workers, maintenance workers, laborers and others) in the event of a security breach or incident.</v>
      </c>
      <c r="D14" s="17" t="str">
        <f>Checklist!D26</f>
        <v>Procedures are in place setting forth the expectations, responsibilities, or limitations for all personnel (drivers, office workers, administrators, etc.) in the event of a security incident or breach.</v>
      </c>
      <c r="E14" s="43" t="s">
        <v>238</v>
      </c>
      <c r="F14" s="44" t="str">
        <f>IF(Checklist!E26="Yes", "Component Met - Maintain Situational Awareness!", IF(Checklist!E26="No", "High Priority - Immediate Corrective Actions Warranted!", IF(Checklist!E26="", "Awaiting Response!")))</f>
        <v>Awaiting Response!</v>
      </c>
      <c r="G14" s="18">
        <f t="shared" si="0"/>
        <v>0</v>
      </c>
      <c r="H14" s="18">
        <f t="shared" si="1"/>
        <v>1</v>
      </c>
      <c r="I14" s="18">
        <f t="shared" si="2"/>
        <v>1</v>
      </c>
    </row>
    <row r="15" spans="1:9" ht="76.5" x14ac:dyDescent="0.25">
      <c r="A15" s="41" t="s">
        <v>209</v>
      </c>
      <c r="B15" s="42">
        <v>15</v>
      </c>
      <c r="C15" s="17" t="str">
        <f>Checklist!C31</f>
        <v xml:space="preserve"> Following a significant operational disruption, this entity has procedures designed to ensure an appropriate response and the restoration of facilities and services. (May be in the form of a Business Recovery Plan, Continuity of Operations Plan or  Emergency Response/Safety Plan).</v>
      </c>
      <c r="D15" s="17" t="str">
        <f>Checklist!D31</f>
        <v>The entity should have documented procedures designed to ensure restoration of facilities and services following a significant operational disruption.  This may be in the form of a Business Recovery Plan, Continuity of Operations Plan, or part of the Emergency Response/Safety Plan.</v>
      </c>
      <c r="E15" s="43" t="s">
        <v>238</v>
      </c>
      <c r="F15" s="44" t="str">
        <f>IF(Checklist!E31="Yes", "Component Met - Maintain Situational Awareness!", IF(Checklist!E31="No", "High Priority - Immediate Corrective Actions Warranted!", IF(Checklist!E31="", "Awaiting Response!")))</f>
        <v>Awaiting Response!</v>
      </c>
      <c r="G15" s="18">
        <f t="shared" si="0"/>
        <v>0</v>
      </c>
      <c r="H15" s="18">
        <f t="shared" si="1"/>
        <v>1</v>
      </c>
      <c r="I15" s="18">
        <f t="shared" si="2"/>
        <v>1</v>
      </c>
    </row>
    <row r="16" spans="1:9" ht="103.5" customHeight="1" x14ac:dyDescent="0.25">
      <c r="A16" s="41" t="s">
        <v>210</v>
      </c>
      <c r="B16" s="42">
        <v>17</v>
      </c>
      <c r="C16" s="17" t="str">
        <f>Checklist!C34</f>
        <v>This entity has methods for communicating with drivers during normal conditions.</v>
      </c>
      <c r="D16" s="17" t="str">
        <f>Checklist!D34</f>
        <v xml:space="preserve">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v>
      </c>
      <c r="E16" s="43" t="s">
        <v>238</v>
      </c>
      <c r="F16" s="44" t="str">
        <f>IF(Checklist!E34="Yes", "Component Met - Maintain Situational Awareness!", IF(Checklist!E34="No", "High Priority - Immediate Corrective Actions Warranted!", IF(Checklist!E34="", "Awaiting Response!")))</f>
        <v>Awaiting Response!</v>
      </c>
      <c r="G16" s="18">
        <f t="shared" si="0"/>
        <v>0</v>
      </c>
      <c r="H16" s="18">
        <f t="shared" si="1"/>
        <v>1</v>
      </c>
      <c r="I16" s="18">
        <f t="shared" si="2"/>
        <v>1</v>
      </c>
    </row>
    <row r="17" spans="1:15" ht="72" customHeight="1" x14ac:dyDescent="0.25">
      <c r="A17" s="41" t="s">
        <v>211</v>
      </c>
      <c r="B17" s="42">
        <v>19</v>
      </c>
      <c r="C17" s="17" t="str">
        <f>Checklist!C37</f>
        <v xml:space="preserve">This entity controls access to business documents (i.e. security plans, critical asset lists, risk/vulnerability assessments, schematics, drawings, manifests, etc.) that may compromise entity security practices.  </v>
      </c>
      <c r="D17" s="17" t="str">
        <f>Checklist!D37</f>
        <v>This facility controls and minimizes internal and external access to sensitive business information (Operational Security – OPSEC).</v>
      </c>
      <c r="E17" s="43" t="s">
        <v>238</v>
      </c>
      <c r="F17" s="44" t="str">
        <f>IF(Checklist!E37="Yes", "Component Met - Maintain Situational Awareness!", IF(Checklist!E37="No", "High Priority - Immediate Corrective Actions Warranted!", IF(Checklist!E37="", "Awaiting Response!")))</f>
        <v>Awaiting Response!</v>
      </c>
      <c r="G17" s="18">
        <f t="shared" si="0"/>
        <v>0</v>
      </c>
      <c r="H17" s="18">
        <f t="shared" si="1"/>
        <v>1</v>
      </c>
      <c r="I17" s="18">
        <f t="shared" si="2"/>
        <v>1</v>
      </c>
    </row>
    <row r="18" spans="1:15" ht="75.75" customHeight="1" x14ac:dyDescent="0.25">
      <c r="A18" s="41" t="s">
        <v>212</v>
      </c>
      <c r="B18" s="42">
        <v>22</v>
      </c>
      <c r="C18" s="17" t="str">
        <f>Checklist!C41</f>
        <v>Personnel at this entity meet/ communicate with industry peers, partners or associations that share security related information or best practices.  (May include individual or corporate membership with an industry trade association).</v>
      </c>
      <c r="D18" s="17" t="str">
        <f>Checklist!D41</f>
        <v>Security or administrative personnel at this entity/facility belong to and meet with one or more industry groups that provide or share resources or security related guidance. (ABA, ACC, ATA, NAPT, NASDOTS, NTTC, OOIDA, UMA, others)</v>
      </c>
      <c r="E18" s="43" t="s">
        <v>238</v>
      </c>
      <c r="F18" s="44" t="str">
        <f>IF(Checklist!E41="Yes", "Component Met - Maintain Situational Awareness!", IF(Checklist!E41="No", "High Priority - Immediate Corrective Actions Warranted!", IF(Checklist!E41="", "Awaiting Response!")))</f>
        <v>Awaiting Response!</v>
      </c>
      <c r="G18" s="18">
        <f t="shared" si="0"/>
        <v>0</v>
      </c>
      <c r="H18" s="18">
        <f t="shared" si="1"/>
        <v>1</v>
      </c>
      <c r="I18" s="18">
        <f t="shared" si="2"/>
        <v>1</v>
      </c>
    </row>
    <row r="19" spans="1:15" ht="71.25" customHeight="1" x14ac:dyDescent="0.25">
      <c r="A19" s="127" t="s">
        <v>213</v>
      </c>
      <c r="B19" s="42">
        <v>24</v>
      </c>
      <c r="C19" s="17" t="str">
        <f>Checklist!C45</f>
        <v>This entity requires verification and documentation that persons operating entity vehicles have a valid driver’s license for the type of vehicle driven, along with any applicable endorsement(s) needed.</v>
      </c>
      <c r="D19" s="17" t="str">
        <f>Checklist!D45</f>
        <v xml:space="preserve">DMV inquiry required upon hire to verify proper class of license and driving history, and periodically (at least semi-annually thereafter) or company is enrolled to receive automatic  DMV updates. </v>
      </c>
      <c r="E19" s="43" t="s">
        <v>238</v>
      </c>
      <c r="F19" s="44" t="str">
        <f>IF(Checklist!E45="Yes", "Component Met - Maintain Situational Awareness!", IF(Checklist!E45="No", "High Priority - Immediate Corrective Actions Warranted!", IF(Checklist!E45="", "Awaiting Response!")))</f>
        <v>Awaiting Response!</v>
      </c>
      <c r="G19" s="18">
        <f t="shared" si="0"/>
        <v>0</v>
      </c>
      <c r="H19" s="18">
        <f t="shared" si="1"/>
        <v>1</v>
      </c>
      <c r="I19" s="18">
        <f t="shared" si="2"/>
        <v>1</v>
      </c>
    </row>
    <row r="20" spans="1:15" ht="57" customHeight="1" x14ac:dyDescent="0.25">
      <c r="A20" s="127"/>
      <c r="B20" s="42">
        <v>25</v>
      </c>
      <c r="C20" s="17" t="str">
        <f>Checklist!C46</f>
        <v>This entity requires a criminal history check, verification of Social Security number and verification of immigration status for personnel operating entity vehicles.</v>
      </c>
      <c r="D20" s="17" t="str">
        <f>Checklist!D46</f>
        <v>A fingerprint based background check using a reputable security company is optimal; or possession of a valid CDL with Haz Mat endorsement or TWIC credential.</v>
      </c>
      <c r="E20" s="43" t="s">
        <v>238</v>
      </c>
      <c r="F20" s="44" t="str">
        <f>IF(Checklist!E46="Yes", "Component Met - Maintain Situational Awareness!", IF(Checklist!E46="No", "High Priority - Immediate Corrective Actions Warranted!", IF(Checklist!E46="", "Awaiting Response!")))</f>
        <v>Awaiting Response!</v>
      </c>
      <c r="G20" s="18">
        <f t="shared" si="0"/>
        <v>0</v>
      </c>
      <c r="H20" s="18">
        <f t="shared" si="1"/>
        <v>1</v>
      </c>
      <c r="I20" s="18">
        <f t="shared" si="2"/>
        <v>1</v>
      </c>
    </row>
    <row r="21" spans="1:15" s="46" customFormat="1" ht="52.5" customHeight="1" x14ac:dyDescent="0.25">
      <c r="A21" s="41" t="s">
        <v>214</v>
      </c>
      <c r="B21" s="42">
        <v>31</v>
      </c>
      <c r="C21" s="17" t="str">
        <f>Checklist!C53</f>
        <v xml:space="preserve">This entity provides general security awareness training to all employees (separate from or in addition to regular safety training).  </v>
      </c>
      <c r="D21" s="17" t="str">
        <f>Checklist!D53</f>
        <v>This entity/facility provides, at a minimum, general security awareness training for all employees.</v>
      </c>
      <c r="E21" s="43" t="s">
        <v>238</v>
      </c>
      <c r="F21" s="44" t="str">
        <f>IF(Checklist!E53="Yes", "Component Met - Maintain Situational Awareness!", IF(Checklist!E53="No", "High Priority - Immediate Corrective Actions Warranted!", IF(Checklist!E53="", "Awaiting Response!")))</f>
        <v>Awaiting Response!</v>
      </c>
      <c r="G21" s="18">
        <f t="shared" si="0"/>
        <v>0</v>
      </c>
      <c r="H21" s="18">
        <f t="shared" si="1"/>
        <v>1</v>
      </c>
      <c r="I21" s="18">
        <f t="shared" si="2"/>
        <v>1</v>
      </c>
      <c r="J21" s="45"/>
      <c r="K21" s="45"/>
      <c r="L21" s="45"/>
      <c r="M21" s="45"/>
    </row>
    <row r="22" spans="1:15" ht="56.25" customHeight="1" x14ac:dyDescent="0.25">
      <c r="A22" s="41" t="s">
        <v>215</v>
      </c>
      <c r="B22" s="42">
        <v>37</v>
      </c>
      <c r="C22" s="17" t="str">
        <f>Checklist!C60</f>
        <v>This entity meets with outside agencies (i.e.; law enforcement/first responders/Federal officials) regarding security support and or issues in the event of a terrorist attack .</v>
      </c>
      <c r="D22" s="17" t="str">
        <f>Checklist!D60</f>
        <v>This entity meets with outside agencies (i.e.; law enforcement/first responders/Federal officials) regarding security issues or security exercises/ drills in the event of a terrorist attack.</v>
      </c>
      <c r="E22" s="43" t="s">
        <v>238</v>
      </c>
      <c r="F22" s="44" t="str">
        <f>IF(Checklist!E60="Yes", "Component Met - Maintain Situational Awareness!", IF(Checklist!E60="No", "High Priority - Immediate Corrective Actions Warranted!", IF(Checklist!E60="", "Awaiting Response!")))</f>
        <v>Awaiting Response!</v>
      </c>
      <c r="G22" s="18">
        <f t="shared" si="0"/>
        <v>0</v>
      </c>
      <c r="H22" s="18">
        <f t="shared" si="1"/>
        <v>1</v>
      </c>
      <c r="I22" s="18">
        <f t="shared" si="2"/>
        <v>1</v>
      </c>
    </row>
    <row r="23" spans="1:15" ht="43.5" customHeight="1" x14ac:dyDescent="0.25">
      <c r="A23" s="127" t="s">
        <v>216</v>
      </c>
      <c r="B23" s="42">
        <v>40</v>
      </c>
      <c r="C23" s="17" t="str">
        <f>Checklist!C65</f>
        <v>This entity has controlled points of entry/exit for employees and restricts non-employee access to buildings, terminals and/or work areas.</v>
      </c>
      <c r="D23" s="17" t="str">
        <f>Checklist!D65</f>
        <v>This entity/facility restricts employee and non-employee entry/exit to certain doors in the buildings, terminals or work areas.  Entry (doors) must be capable of being locked or otherwise secured.</v>
      </c>
      <c r="E23" s="43" t="s">
        <v>238</v>
      </c>
      <c r="F23" s="44" t="str">
        <f>IF(Checklist!E65="Yes", "Component Met - Maintain Situational Awareness!", IF(Checklist!E65="No", "High Priority - Immediate Corrective Actions Warranted!", IF(Checklist!E65="", "Awaiting Response!")))</f>
        <v>Awaiting Response!</v>
      </c>
      <c r="G23" s="18">
        <f t="shared" si="0"/>
        <v>0</v>
      </c>
      <c r="H23" s="18">
        <f t="shared" si="1"/>
        <v>1</v>
      </c>
      <c r="I23" s="18">
        <f t="shared" si="2"/>
        <v>1</v>
      </c>
    </row>
    <row r="24" spans="1:15" ht="47.25" customHeight="1" x14ac:dyDescent="0.25">
      <c r="A24" s="127"/>
      <c r="B24" s="42">
        <v>41</v>
      </c>
      <c r="C24" s="17" t="str">
        <f>Checklist!C66</f>
        <v>This entity has secured all doors, windows, skylights, roof openings and other access points to all buildings, terminals and/or work areas.</v>
      </c>
      <c r="D24" s="17" t="str">
        <f>Checklist!D66</f>
        <v>This entity/facility secures by locking, disabling, or covering all windows, skylights, roof opening and other access points at all times.</v>
      </c>
      <c r="E24" s="43" t="s">
        <v>238</v>
      </c>
      <c r="F24" s="44" t="str">
        <f>IF(Checklist!E66="Yes", "Component Met - Maintain Situational Awareness!", IF(Checklist!E66="No", "High Priority - Immediate Corrective Actions Warranted!", IF(Checklist!E66="", "Awaiting Response!")))</f>
        <v>Awaiting Response!</v>
      </c>
      <c r="G24" s="18">
        <f t="shared" si="0"/>
        <v>0</v>
      </c>
      <c r="H24" s="18">
        <f t="shared" si="1"/>
        <v>1</v>
      </c>
      <c r="I24" s="18">
        <f t="shared" si="2"/>
        <v>1</v>
      </c>
    </row>
    <row r="25" spans="1:15" ht="58.5" customHeight="1" x14ac:dyDescent="0.25">
      <c r="A25" s="41" t="s">
        <v>217</v>
      </c>
      <c r="B25" s="42">
        <v>49</v>
      </c>
      <c r="C25" s="17" t="str">
        <f>Checklist!C75</f>
        <v>This entity utilizes perimeter physical security barriers (fences/gates/walls/ planters /bollards, etc.) that restricts unauthorized vehicle and pedestrian access.</v>
      </c>
      <c r="D25" s="17" t="str">
        <f>Checklist!D75</f>
        <v xml:space="preserve">Perimeter physical security barriers to restrict unauthorized vehicles and pedestrians are utilized and effective. </v>
      </c>
      <c r="E25" s="43" t="s">
        <v>238</v>
      </c>
      <c r="F25" s="44" t="str">
        <f>IF(Checklist!E75="Yes", "Component Met - Maintain Situational Awareness!", IF(Checklist!E75="No", "High Priority - Immediate Corrective Actions Warranted!", IF(Checklist!E75="", "Awaiting Response!")))</f>
        <v>Awaiting Response!</v>
      </c>
      <c r="G25" s="18">
        <f t="shared" si="0"/>
        <v>0</v>
      </c>
      <c r="H25" s="18">
        <f t="shared" si="1"/>
        <v>1</v>
      </c>
      <c r="I25" s="18">
        <f t="shared" si="2"/>
        <v>1</v>
      </c>
    </row>
    <row r="26" spans="1:15" ht="44.25" customHeight="1" x14ac:dyDescent="0.25">
      <c r="A26" s="41" t="s">
        <v>218</v>
      </c>
      <c r="B26" s="42">
        <v>62</v>
      </c>
      <c r="C26" s="17" t="str">
        <f>Checklist!C89</f>
        <v>This entity requires an employee logon and password that grants access to limited data consistent with job function.</v>
      </c>
      <c r="D26" s="17" t="str">
        <f>Checklist!D89</f>
        <v>This entity requires an employee logon and password that grants access to limited entity data consistent with job function.  Passwords must be reset periodically.</v>
      </c>
      <c r="E26" s="43" t="s">
        <v>238</v>
      </c>
      <c r="F26" s="44" t="str">
        <f>IF(Checklist!E89="Yes", "Component Met - Maintain Situational Awareness!", IF(Checklist!E89="No", "High Priority - Immediate Corrective Actions Warranted!", IF(Checklist!E89="", "Awaiting Response!")))</f>
        <v>Awaiting Response!</v>
      </c>
      <c r="G26" s="18">
        <f t="shared" si="0"/>
        <v>0</v>
      </c>
      <c r="H26" s="18">
        <f t="shared" si="1"/>
        <v>1</v>
      </c>
      <c r="I26" s="18">
        <f t="shared" si="2"/>
        <v>1</v>
      </c>
    </row>
    <row r="27" spans="1:15" ht="59.25" customHeight="1" x14ac:dyDescent="0.25">
      <c r="A27" s="127" t="s">
        <v>219</v>
      </c>
      <c r="B27" s="42">
        <v>68</v>
      </c>
      <c r="C27" s="17" t="str">
        <f>Checklist!C97</f>
        <v xml:space="preserve">The vehicles used by this entity are equipped with appropriate door/window locks and their use is required (if not prohibited by State law) when unattended.   </v>
      </c>
      <c r="D27" s="17" t="str">
        <f>Checklist!D97</f>
        <v xml:space="preserve">All vehicles used by this entity have adequate door/window  &amp; ignition locks and their use is required.   </v>
      </c>
      <c r="E27" s="43" t="s">
        <v>238</v>
      </c>
      <c r="F27" s="44" t="str">
        <f>IF(Checklist!E97="Yes", "Component Met - Maintain Situational Awareness!", IF(Checklist!E97="No", "High Priority - Immediate Corrective Actions Warranted!", IF(Checklist!E97="", "Awaiting Response!")))</f>
        <v>Awaiting Response!</v>
      </c>
      <c r="G27" s="18">
        <f t="shared" si="0"/>
        <v>0</v>
      </c>
      <c r="H27" s="18">
        <f t="shared" si="1"/>
        <v>1</v>
      </c>
      <c r="I27" s="18">
        <f t="shared" si="2"/>
        <v>1</v>
      </c>
    </row>
    <row r="28" spans="1:15" ht="45.75" customHeight="1" x14ac:dyDescent="0.25">
      <c r="A28" s="127"/>
      <c r="B28" s="47">
        <v>74</v>
      </c>
      <c r="C28" s="17" t="str">
        <f>Checklist!C104</f>
        <v>This entity uses vehicles equipped with GPS or land based tracking system, or tracks drivers through a cellphone application.</v>
      </c>
      <c r="D28" s="17" t="str">
        <f>Checklist!D104</f>
        <v>This entity equips vehicles with some type of GPS or land based tracking system, or tracks drivers through a cellphone application.</v>
      </c>
      <c r="E28" s="43" t="s">
        <v>238</v>
      </c>
      <c r="F28" s="44" t="str">
        <f>IF(Checklist!E104="Yes", "Component Met - Maintain Situational Awareness!", IF(Checklist!E104="No", "High Priority - Immediate Corrective Actions Warranted!", IF(Checklist!E104="", "Awaiting Response!")))</f>
        <v>Awaiting Response!</v>
      </c>
      <c r="G28" s="18">
        <f t="shared" si="0"/>
        <v>0</v>
      </c>
      <c r="H28" s="18">
        <f t="shared" si="1"/>
        <v>1</v>
      </c>
      <c r="I28" s="18">
        <f t="shared" si="2"/>
        <v>1</v>
      </c>
    </row>
    <row r="29" spans="1:15" ht="38.25" customHeight="1" x14ac:dyDescent="0.25">
      <c r="A29" s="127" t="s">
        <v>220</v>
      </c>
      <c r="B29" s="48" t="s">
        <v>117</v>
      </c>
      <c r="C29" s="17" t="str">
        <f>Checklist!C109</f>
        <v>X</v>
      </c>
      <c r="D29" s="17" t="str">
        <f>Checklist!D109</f>
        <v>X</v>
      </c>
      <c r="E29" s="43" t="s">
        <v>238</v>
      </c>
      <c r="F29" s="44" t="str">
        <f>IF(C29="X", "Not Applicable", IF(Checklist!E109="Yes", "Component Met - Maintain Situational Awareness", IF(Checklist!E109="N/A", "Not Applicable", IF(Checklist!E109="No", "High Priority - Immediate Corrective Actions Warranted!", IF(Checklist!E109="", "Awaiting Response!")))))</f>
        <v>Not Applicable</v>
      </c>
      <c r="G29" s="18">
        <f t="shared" si="0"/>
        <v>0</v>
      </c>
      <c r="H29" s="18">
        <f t="shared" si="1"/>
        <v>0</v>
      </c>
      <c r="I29" s="18">
        <f t="shared" si="2"/>
        <v>0</v>
      </c>
      <c r="N29" s="19"/>
      <c r="O29" s="19"/>
    </row>
    <row r="30" spans="1:15" ht="33.75" customHeight="1" x14ac:dyDescent="0.25">
      <c r="A30" s="127"/>
      <c r="B30" s="49" t="s">
        <v>120</v>
      </c>
      <c r="C30" s="17" t="str">
        <f>Checklist!C113</f>
        <v>X</v>
      </c>
      <c r="D30" s="17" t="str">
        <f>Checklist!D113</f>
        <v>X</v>
      </c>
      <c r="E30" s="43" t="s">
        <v>238</v>
      </c>
      <c r="F30" s="44" t="str">
        <f>IF(C30="X", "Not Applicable", IF(Checklist!E113="Yes", "Component Met - Maintain Situational Awareness", IF(Checklist!E113="N/A", "Not Applicable", IF(Checklist!E113="No", "High Priority - Immediate Corrective Actions Warranted!", IF(Checklist!E113="", "Awaiting Response!")))))</f>
        <v>Not Applicable</v>
      </c>
      <c r="G30" s="18">
        <f t="shared" si="0"/>
        <v>0</v>
      </c>
      <c r="H30" s="18">
        <f t="shared" si="1"/>
        <v>0</v>
      </c>
      <c r="I30" s="18">
        <f t="shared" si="2"/>
        <v>0</v>
      </c>
      <c r="N30" s="19"/>
      <c r="O30" s="19"/>
    </row>
    <row r="31" spans="1:15" ht="44.25" customHeight="1" x14ac:dyDescent="0.25">
      <c r="A31" s="127"/>
      <c r="B31" s="50" t="s">
        <v>124</v>
      </c>
      <c r="C31" s="17" t="str">
        <f>Checklist!C117</f>
        <v>X</v>
      </c>
      <c r="D31" s="17" t="str">
        <f>Checklist!D117</f>
        <v>X</v>
      </c>
      <c r="E31" s="43" t="s">
        <v>238</v>
      </c>
      <c r="F31" s="44" t="str">
        <f>IF(C30="X", "Not Applicable", IF(Checklist!E117="Yes", "Component Met - Maintain Situational Awareness", IF(Checklist!E117="N/A", "Not Applicable", IF(Checklist!E117="No", "High Priority - Immediate Corrective Actions Warranted!", IF(Checklist!E117="", "Awaiting Response!")))))</f>
        <v>Not Applicable</v>
      </c>
      <c r="G31" s="18">
        <f t="shared" si="0"/>
        <v>0</v>
      </c>
      <c r="H31" s="18">
        <f t="shared" si="1"/>
        <v>0</v>
      </c>
      <c r="I31" s="18">
        <f t="shared" si="2"/>
        <v>0</v>
      </c>
      <c r="N31" s="19"/>
      <c r="O31" s="19"/>
    </row>
    <row r="32" spans="1:15" ht="72.75" customHeight="1" x14ac:dyDescent="0.25">
      <c r="A32" s="127" t="s">
        <v>207</v>
      </c>
      <c r="B32" s="42">
        <v>81</v>
      </c>
      <c r="C32" s="17" t="str">
        <f>Checklist!C122</f>
        <v>This entity has additional security procedures that take effect in the event of a heightened security alert status from the DHS National Terrorist Alert System (NTAS) or other government source.</v>
      </c>
      <c r="D32" s="17" t="str">
        <f>Checklist!D122</f>
        <v>This entity has enhanced procedures that take effect in the event of an elevated security alert status from the DHS National Terrorist Alert System (NTAS) or other government source.</v>
      </c>
      <c r="E32" s="43" t="s">
        <v>238</v>
      </c>
      <c r="F32" s="44" t="str">
        <f>IF(Checklist!E122="Yes", "Component Met - Maintain Situational Awareness!", IF(Checklist!E122="No", "High Priority - Immediate Corrective Actions Warranted!", IF(Checklist!E122="", "Awaiting Response!")))</f>
        <v>Awaiting Response!</v>
      </c>
      <c r="G32" s="18">
        <f t="shared" si="0"/>
        <v>0</v>
      </c>
      <c r="H32" s="18">
        <f t="shared" si="1"/>
        <v>1</v>
      </c>
      <c r="I32" s="18">
        <f t="shared" si="2"/>
        <v>1</v>
      </c>
    </row>
    <row r="33" spans="1:15" ht="48" customHeight="1" x14ac:dyDescent="0.25">
      <c r="A33" s="127"/>
      <c r="B33" s="42">
        <v>83</v>
      </c>
      <c r="C33" s="17" t="str">
        <f>Checklist!C124</f>
        <v>This entity distributes relevant or evolving threat information to affected company personnel as needed.</v>
      </c>
      <c r="D33" s="17" t="str">
        <f>Checklist!D124</f>
        <v xml:space="preserve"> This company distributes relevant or evolving threat information to affected company personnel as needed via direct communications (radio, email, text, in person).</v>
      </c>
      <c r="E33" s="43" t="s">
        <v>238</v>
      </c>
      <c r="F33" s="44" t="str">
        <f>IF(Checklist!E124="Yes", "Component Met - Maintain Situational Awareness!", IF(Checklist!E124="No", "High Priority - Immediate Corrective Actions Warranted!", IF(Checklist!E124="", "Awaiting Response!")))</f>
        <v>Awaiting Response!</v>
      </c>
      <c r="G33" s="18">
        <f t="shared" si="0"/>
        <v>0</v>
      </c>
      <c r="H33" s="18">
        <f t="shared" si="1"/>
        <v>1</v>
      </c>
      <c r="I33" s="18">
        <f t="shared" si="2"/>
        <v>1</v>
      </c>
    </row>
    <row r="34" spans="1:15" ht="45.75" customHeight="1" x14ac:dyDescent="0.25">
      <c r="A34" s="41" t="s">
        <v>221</v>
      </c>
      <c r="B34" s="47">
        <v>86</v>
      </c>
      <c r="C34" s="17" t="str">
        <f>Checklist!C128</f>
        <v>In addition to any pre-trip safety inspection conducted, this entity requires a pre-trip vehicle security inspection.</v>
      </c>
      <c r="D34" s="17" t="str">
        <f>Checklist!D128</f>
        <v>This entity requires a pre-trip vehicle security inspection.  Note: This is in addition to DOT safety  inspection requirements.</v>
      </c>
      <c r="E34" s="43" t="s">
        <v>238</v>
      </c>
      <c r="F34" s="44" t="str">
        <f>IF(Checklist!E128="Yes", "Component Met - Maintain Situational Awareness!", IF(Checklist!E128="No", "High Priority - Immediate Corrective Actions Warranted!", IF(Checklist!E128="", "Awaiting Response!")))</f>
        <v>Awaiting Response!</v>
      </c>
      <c r="G34" s="18">
        <f t="shared" si="0"/>
        <v>0</v>
      </c>
      <c r="H34" s="18">
        <f t="shared" si="1"/>
        <v>1</v>
      </c>
      <c r="I34" s="18">
        <f t="shared" si="2"/>
        <v>1</v>
      </c>
    </row>
    <row r="35" spans="1:15" ht="44.25" customHeight="1" x14ac:dyDescent="0.25">
      <c r="A35" s="127" t="s">
        <v>222</v>
      </c>
      <c r="B35" s="47">
        <v>90</v>
      </c>
      <c r="C35" s="17" t="str">
        <f>Checklist!C138</f>
        <v>This entity has participated in or received some type of domain awareness/SAR/counterterrorism training.</v>
      </c>
      <c r="D35" s="17" t="str">
        <f>Checklist!D138</f>
        <v xml:space="preserve">All employees receive domain awareness training and employees receive some type of re-training at least every three years. </v>
      </c>
      <c r="E35" s="43" t="s">
        <v>238</v>
      </c>
      <c r="F35" s="44" t="str">
        <f>IF(Checklist!E138="Yes", "Component Met - Maintain Situational Awareness!", IF(Checklist!E138="No", "High Priority - Immediate Corrective Actions Warranted!", IF(Checklist!E138="", "Awaiting Response!")))</f>
        <v>Awaiting Response!</v>
      </c>
      <c r="G35" s="18">
        <f t="shared" si="0"/>
        <v>0</v>
      </c>
      <c r="H35" s="18">
        <f t="shared" si="1"/>
        <v>1</v>
      </c>
      <c r="I35" s="18">
        <f t="shared" si="2"/>
        <v>1</v>
      </c>
    </row>
    <row r="36" spans="1:15" ht="47.25" customHeight="1" x14ac:dyDescent="0.25">
      <c r="A36" s="127"/>
      <c r="B36" s="47">
        <v>91</v>
      </c>
      <c r="C36" s="17" t="str">
        <f>Checklist!C139</f>
        <v>This entity has policies requiring employees to report security related “suspicious activities” to management and/or law enforcement.</v>
      </c>
      <c r="D36" s="17" t="str">
        <f>Checklist!D139</f>
        <v>This entity has written notification requirements for employees to report suspicious activity to management and/or law enforcement.</v>
      </c>
      <c r="E36" s="43" t="s">
        <v>238</v>
      </c>
      <c r="F36" s="44" t="str">
        <f>IF(Checklist!E139="Yes", "Component Met - Maintain Situational Awareness!", IF(Checklist!E139="No", "High Priority - Immediate Corrective Actions Warranted!", IF(Checklist!E139="", "Awaiting Response!")))</f>
        <v>Awaiting Response!</v>
      </c>
      <c r="G36" s="18">
        <f t="shared" si="0"/>
        <v>0</v>
      </c>
      <c r="H36" s="18">
        <f t="shared" si="1"/>
        <v>1</v>
      </c>
      <c r="I36" s="18">
        <f t="shared" si="2"/>
        <v>1</v>
      </c>
    </row>
    <row r="37" spans="1:15" ht="38.25" customHeight="1" x14ac:dyDescent="0.25">
      <c r="A37" s="133" t="s">
        <v>223</v>
      </c>
      <c r="B37" s="48" t="s">
        <v>130</v>
      </c>
      <c r="C37" s="17" t="str">
        <f>Checklist!C144</f>
        <v>X</v>
      </c>
      <c r="D37" s="17" t="str">
        <f>Checklist!D144</f>
        <v>X</v>
      </c>
      <c r="E37" s="43" t="s">
        <v>238</v>
      </c>
      <c r="F37" s="44" t="str">
        <f>IF(C37="X", "Not Applicable", IF(Checklist!E144="Yes", "Component Met - Maintain Situational Awareness", IF(Checklist!E144="N/A", "Not Applicable", IF(Checklist!E144="No", "High Priority - Immediate Corrective Actions Warranted!", IF(Checklist!E144="", "Awaiting Response!")))))</f>
        <v>Not Applicable</v>
      </c>
      <c r="G37" s="18">
        <f t="shared" si="0"/>
        <v>0</v>
      </c>
      <c r="H37" s="18">
        <f t="shared" si="1"/>
        <v>0</v>
      </c>
      <c r="I37" s="18">
        <f t="shared" si="2"/>
        <v>0</v>
      </c>
      <c r="N37" s="19"/>
      <c r="O37" s="19"/>
    </row>
    <row r="38" spans="1:15" ht="51" customHeight="1" x14ac:dyDescent="0.25">
      <c r="A38" s="134"/>
      <c r="B38" s="49" t="s">
        <v>133</v>
      </c>
      <c r="C38" s="17" t="str">
        <f>Checklist!C148</f>
        <v>X</v>
      </c>
      <c r="D38" s="17" t="str">
        <f>Checklist!D148</f>
        <v>X</v>
      </c>
      <c r="E38" s="43" t="s">
        <v>238</v>
      </c>
      <c r="F38" s="44" t="str">
        <f>IF(C38="X", "Not Applicable", IF(Checklist!E148="Yes", "Component Met - Maintain Situational Awareness", IF(Checklist!E148="N/A", "Not Applicable", IF(Checklist!E148="No", "High Priority - Immediate Corrective Actions Warranted!", IF(Checklist!E148="", "Awaiting Response!")))))</f>
        <v>Not Applicable</v>
      </c>
      <c r="G38" s="18">
        <f t="shared" si="0"/>
        <v>0</v>
      </c>
      <c r="H38" s="18">
        <f t="shared" si="1"/>
        <v>0</v>
      </c>
      <c r="I38" s="18">
        <f t="shared" si="2"/>
        <v>0</v>
      </c>
      <c r="N38" s="19"/>
      <c r="O38" s="19"/>
    </row>
    <row r="39" spans="1:15" ht="36" customHeight="1" x14ac:dyDescent="0.25">
      <c r="A39" s="135"/>
      <c r="B39" s="50" t="s">
        <v>136</v>
      </c>
      <c r="C39" s="17" t="str">
        <f>Checklist!C152</f>
        <v>X</v>
      </c>
      <c r="D39" s="17" t="str">
        <f>Checklist!D152</f>
        <v>X</v>
      </c>
      <c r="E39" s="43" t="s">
        <v>238</v>
      </c>
      <c r="F39" s="44" t="str">
        <f>IF(C39="X", "Not Applicable", IF(Checklist!E152="Yes", "Component Met - Maintain Situational Awareness", IF(Checklist!E152="N/A", "Not Applicable", IF(Checklist!E152="No", "High Priority - Immediate Corrective Actions Warranted!", IF(Checklist!E152="", "Awaiting Response!")))))</f>
        <v>Not Applicable</v>
      </c>
      <c r="G39" s="18">
        <f t="shared" si="0"/>
        <v>0</v>
      </c>
      <c r="H39" s="18">
        <f t="shared" si="1"/>
        <v>0</v>
      </c>
      <c r="I39" s="18">
        <f t="shared" si="2"/>
        <v>0</v>
      </c>
      <c r="N39" s="19"/>
      <c r="O39" s="19"/>
    </row>
    <row r="40" spans="1:15" ht="60" customHeight="1" x14ac:dyDescent="0.25">
      <c r="A40" s="41" t="s">
        <v>224</v>
      </c>
      <c r="B40" s="47">
        <v>98</v>
      </c>
      <c r="C40" s="17" t="str">
        <f>Checklist!C157</f>
        <v>This entity prohibits drivers from diverting from authorized routes, making unauthorized pickups or stopping at unauthorized locations without justification.</v>
      </c>
      <c r="D40" s="17" t="str">
        <f>Checklist!D157</f>
        <v>This company prohibit drivers from diverting from authorized routes, making unauthorized pickups or stopping at unauthorized locations without justification.</v>
      </c>
      <c r="E40" s="43" t="s">
        <v>238</v>
      </c>
      <c r="F40" s="44" t="str">
        <f>IF(Checklist!E157="Yes", "Component Met - Maintain Situational Awareness!", IF(Checklist!E157="No", "High Priority - Immediate Corrective Actions Warranted!", IF(Checklist!E157="", "Awaiting Response!")))</f>
        <v>Awaiting Response!</v>
      </c>
      <c r="G40" s="18">
        <f t="shared" si="0"/>
        <v>0</v>
      </c>
      <c r="H40" s="18">
        <f t="shared" si="1"/>
        <v>1</v>
      </c>
      <c r="I40" s="18">
        <f t="shared" si="2"/>
        <v>1</v>
      </c>
    </row>
    <row r="41" spans="1:15" ht="72.75" customHeight="1" x14ac:dyDescent="0.25">
      <c r="A41" s="41" t="s">
        <v>1</v>
      </c>
      <c r="B41" s="42">
        <v>3</v>
      </c>
      <c r="C41" s="17" t="str">
        <f>Checklist!C16</f>
        <v>This entity has policies that specify the transportation related duties of the Security Coordinator.</v>
      </c>
      <c r="D41" s="17" t="str">
        <f>Checklist!D16</f>
        <v>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v>
      </c>
      <c r="E41" s="51" t="s">
        <v>239</v>
      </c>
      <c r="F41" s="44" t="str">
        <f>IF(Checklist!E16="Yes", "Component Met - Maintain Situational Awareness!", IF(Checklist!E16="No", "Medium Priority - Corrective Actions To Be Taken ASAP!", IF(Checklist!E16="", "Awaiting Response!")))</f>
        <v>Awaiting Response!</v>
      </c>
      <c r="G41" s="18">
        <f>IF(F41="Medium Priority - Corrective Actions To Be Taken ASAP!", 1, 0)</f>
        <v>0</v>
      </c>
      <c r="H41" s="18">
        <f t="shared" si="1"/>
        <v>1</v>
      </c>
      <c r="I41" s="18">
        <f t="shared" si="2"/>
        <v>1</v>
      </c>
    </row>
    <row r="42" spans="1:15" ht="94.5" customHeight="1" x14ac:dyDescent="0.25">
      <c r="A42" s="41" t="s">
        <v>2</v>
      </c>
      <c r="B42" s="42">
        <v>4</v>
      </c>
      <c r="C42" s="17" t="str">
        <f>Checklist!C18</f>
        <v>This entity recognizes they may have certain assets of specific interest to terrorists (i.e.: vehicles, IT information, passengers, critical personnel, etc.) and considers this factor when developing transportation security practices.</v>
      </c>
      <c r="D42" s="17" t="str">
        <f>Checklist!D18</f>
        <v>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v>
      </c>
      <c r="E42" s="51" t="s">
        <v>239</v>
      </c>
      <c r="F42" s="44" t="str">
        <f>IF(Checklist!E18="Yes", "Component Met - Maintain Situational Awareness", IF(Checklist!E18="No", "Medium Priority - Corrective Actions To Be Taken ASAP!", IF(Checklist!E18="", "Awaiting Response!")))</f>
        <v>Awaiting Response!</v>
      </c>
      <c r="G42" s="18">
        <f t="shared" ref="G42:G89" si="3">IF(F42="Medium Priority - Corrective Actions To Be Taken ASAP!", 1, 0)</f>
        <v>0</v>
      </c>
      <c r="H42" s="18">
        <f t="shared" si="1"/>
        <v>1</v>
      </c>
      <c r="I42" s="18">
        <f t="shared" si="2"/>
        <v>1</v>
      </c>
    </row>
    <row r="43" spans="1:15" ht="46.5" customHeight="1" x14ac:dyDescent="0.25">
      <c r="A43" s="127" t="s">
        <v>208</v>
      </c>
      <c r="B43" s="42">
        <v>10</v>
      </c>
      <c r="C43" s="17" t="str">
        <f>Checklist!C25</f>
        <v>This entity has written security plans/policies that have been reviewed and approved at the entity's executive level.</v>
      </c>
      <c r="D43" s="17" t="str">
        <f>Checklist!D25</f>
        <v>Security Procedures, including revisions, should be reviewed and approved at the company's highest (executive) level.</v>
      </c>
      <c r="E43" s="51" t="s">
        <v>239</v>
      </c>
      <c r="F43" s="44" t="str">
        <f>IF(Checklist!E25="Yes", "Component Met - Maintain Situational Awareness", IF(Checklist!E25="No", "Medium Priority - Corrective Actions To Be Taken ASAP!", IF(Checklist!E25="", "Awaiting Response!")))</f>
        <v>Awaiting Response!</v>
      </c>
      <c r="G43" s="18">
        <f t="shared" si="3"/>
        <v>0</v>
      </c>
      <c r="H43" s="18">
        <f t="shared" si="1"/>
        <v>1</v>
      </c>
      <c r="I43" s="18">
        <f t="shared" si="2"/>
        <v>1</v>
      </c>
    </row>
    <row r="44" spans="1:15" ht="60.75" customHeight="1" x14ac:dyDescent="0.25">
      <c r="A44" s="127"/>
      <c r="B44" s="42">
        <v>14</v>
      </c>
      <c r="C44" s="17" t="str">
        <f>Checklist!C29</f>
        <v>This entity has procedures for 24/7 notification of entity security personnel and/or local/state/federal authorities to be notified in the event of a security incident.</v>
      </c>
      <c r="D44" s="17" t="str">
        <f>Checklist!D29</f>
        <v>Guidelines are provided to employees requiring them to notify, at a minimum, local law enforcement authorities and the security coordinator in the event of a security incident or breach.</v>
      </c>
      <c r="E44" s="51" t="s">
        <v>239</v>
      </c>
      <c r="F44" s="44" t="str">
        <f>IF(Checklist!E29="Yes", "Component Met - Maintain Situational Awareness", IF(Checklist!E29="No", "Medium Priority - Corrective Actions To Be Taken ASAP!", IF(Checklist!E29="", "Awaiting Response!")))</f>
        <v>Awaiting Response!</v>
      </c>
      <c r="G44" s="18">
        <f t="shared" si="3"/>
        <v>0</v>
      </c>
      <c r="H44" s="18">
        <f t="shared" si="1"/>
        <v>1</v>
      </c>
      <c r="I44" s="18">
        <f t="shared" si="2"/>
        <v>1</v>
      </c>
    </row>
    <row r="45" spans="1:15" ht="71.25" customHeight="1" x14ac:dyDescent="0.25">
      <c r="A45" s="41" t="s">
        <v>209</v>
      </c>
      <c r="B45" s="42">
        <v>16</v>
      </c>
      <c r="C45" s="17" t="str">
        <f>Checklist!C32</f>
        <v>This entity ensures all facilities have an auxiliary power source if needed or the ability to operate effectively from an identified secondary site.</v>
      </c>
      <c r="D45" s="17" t="str">
        <f>Checklist!D32</f>
        <v>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v>
      </c>
      <c r="E45" s="51" t="s">
        <v>239</v>
      </c>
      <c r="F45" s="44" t="str">
        <f>IF(Checklist!E32="Yes", "Component Met - Maintain Situational Awareness", IF(Checklist!E32="No", "Medium Priority - Corrective Actions To Be Taken ASAP!", IF(Checklist!E32="", "Awaiting Response!")))</f>
        <v>Awaiting Response!</v>
      </c>
      <c r="G45" s="18">
        <f t="shared" si="3"/>
        <v>0</v>
      </c>
      <c r="H45" s="18">
        <f t="shared" si="1"/>
        <v>1</v>
      </c>
      <c r="I45" s="18">
        <f t="shared" si="2"/>
        <v>1</v>
      </c>
    </row>
    <row r="46" spans="1:15" ht="97.5" customHeight="1" x14ac:dyDescent="0.25">
      <c r="A46" s="41" t="s">
        <v>210</v>
      </c>
      <c r="B46" s="42">
        <v>18</v>
      </c>
      <c r="C46" s="17" t="str">
        <f>Checklist!C35</f>
        <v xml:space="preserve">This entity has emergency procedures in place for drivers on the road to follow in the event normal communications are disrupted.  Entity should have contingencies in place in the event dispatch system, if applicable, becomes inoperable.  </v>
      </c>
      <c r="D46" s="17" t="str">
        <f>Checklist!D35</f>
        <v>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v>
      </c>
      <c r="E46" s="51" t="s">
        <v>239</v>
      </c>
      <c r="F46" s="44" t="str">
        <f>IF(Checklist!E35="Yes", "Component Met - Maintain Situational Awareness", IF(Checklist!E35="No", "Medium Priority - Corrective Actions To Be Taken ASAP!", IF(Checklist!E35="", "Awaiting Response!")))</f>
        <v>Awaiting Response!</v>
      </c>
      <c r="G46" s="18">
        <f t="shared" si="3"/>
        <v>0</v>
      </c>
      <c r="H46" s="18">
        <f t="shared" si="1"/>
        <v>1</v>
      </c>
      <c r="I46" s="18">
        <f t="shared" si="2"/>
        <v>1</v>
      </c>
    </row>
    <row r="47" spans="1:15" ht="98.25" customHeight="1" x14ac:dyDescent="0.25">
      <c r="A47" s="41" t="s">
        <v>211</v>
      </c>
      <c r="B47" s="42">
        <v>21</v>
      </c>
      <c r="C47" s="17" t="str">
        <f>Checklist!C39</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D47" s="17" t="str">
        <f>Checklist!D39</f>
        <v xml:space="preserve">The facility/entity has an adequate inventory control process that ensures accountability for all at-risk assets (i.e.; products, vehicles, equipment, and computers) that may be of specific interest to criminals and/or terrorists. </v>
      </c>
      <c r="E47" s="51" t="s">
        <v>239</v>
      </c>
      <c r="F47" s="44" t="str">
        <f>IF(Checklist!E39="Yes", "Component Met - Maintain Situational Awareness", IF(Checklist!E39="No", "Medium Priority - Corrective Actions To Be Taken ASAP!", IF(Checklist!E39="", "Awaiting Response!")))</f>
        <v>Awaiting Response!</v>
      </c>
      <c r="G47" s="18">
        <f t="shared" si="3"/>
        <v>0</v>
      </c>
      <c r="H47" s="18">
        <f t="shared" si="1"/>
        <v>1</v>
      </c>
      <c r="I47" s="18">
        <f t="shared" si="2"/>
        <v>1</v>
      </c>
    </row>
    <row r="48" spans="1:15" ht="72" customHeight="1" x14ac:dyDescent="0.25">
      <c r="A48" s="41" t="s">
        <v>212</v>
      </c>
      <c r="B48" s="42">
        <v>23</v>
      </c>
      <c r="C48" s="17" t="str">
        <f>Checklist!C42</f>
        <v xml:space="preserve">Personnel at this entity have sought and/or obtained transportation related security information or "best practices" guidance from private security concerns, military resources, academic pursuits or governmental resources.  </v>
      </c>
      <c r="D48" s="17" t="str">
        <f>Checklist!D42</f>
        <v>This entity has used or provided security related information (best/ recommended practices) to or from industry peers or governmental partners.</v>
      </c>
      <c r="E48" s="51" t="s">
        <v>239</v>
      </c>
      <c r="F48" s="44" t="str">
        <f>IF(Checklist!E42="Yes", "Component Met - Maintain Situational Awareness", IF(Checklist!E42="No", "Medium Priority - Corrective Actions To Be Taken ASAP!", IF(Checklist!E42="", "Awaiting Response!")))</f>
        <v>Awaiting Response!</v>
      </c>
      <c r="G48" s="18">
        <f t="shared" si="3"/>
        <v>0</v>
      </c>
      <c r="H48" s="18">
        <f t="shared" si="1"/>
        <v>1</v>
      </c>
      <c r="I48" s="18">
        <f t="shared" si="2"/>
        <v>1</v>
      </c>
    </row>
    <row r="49" spans="1:9" ht="67.5" customHeight="1" x14ac:dyDescent="0.25">
      <c r="A49" s="127" t="s">
        <v>213</v>
      </c>
      <c r="B49" s="42">
        <v>26</v>
      </c>
      <c r="C49" s="17" t="str">
        <f>Checklist!C47</f>
        <v>This entity requires a criminal history check, verification of Social Security number and verification of immigration status for non-driver employees with access to security related information or restricted areas.</v>
      </c>
      <c r="D49" s="17" t="str">
        <f>Checklist!D47</f>
        <v>This entity/facility has security-related criteria that would disqualify current or prospective personnel from employment.</v>
      </c>
      <c r="E49" s="51" t="s">
        <v>239</v>
      </c>
      <c r="F49" s="44" t="str">
        <f>IF(Checklist!E47="Yes", "Component Met - Maintain Situational Awareness", IF(Checklist!E47="No", "Medium Priority - Corrective Actions To Be Taken ASAP!", IF(Checklist!E47="", "Awaiting Response!")))</f>
        <v>Awaiting Response!</v>
      </c>
      <c r="G49" s="18">
        <f t="shared" si="3"/>
        <v>0</v>
      </c>
      <c r="H49" s="18">
        <f t="shared" si="1"/>
        <v>1</v>
      </c>
      <c r="I49" s="18">
        <f t="shared" si="2"/>
        <v>1</v>
      </c>
    </row>
    <row r="50" spans="1:9" ht="42.75" customHeight="1" x14ac:dyDescent="0.25">
      <c r="A50" s="127"/>
      <c r="B50" s="42">
        <v>28</v>
      </c>
      <c r="C50" s="17" t="str">
        <f>Checklist!C49</f>
        <v>This entity has security-related criteria that would disqualify current or prospective personnel from employment.</v>
      </c>
      <c r="D50" s="17" t="str">
        <f>Checklist!D49</f>
        <v>This entity/facility has written procedures for reviewing, evaluating and acting upon any new criminal activity information for current employees that may come to light.</v>
      </c>
      <c r="E50" s="51" t="s">
        <v>239</v>
      </c>
      <c r="F50" s="44" t="str">
        <f>IF(Checklist!E49="Yes", "Component Met - Maintain Situational Awareness", IF(Checklist!E49="No", "Medium Priority - Corrective Actions To Be Taken ASAP!", IF(Checklist!E49="", "Awaiting Response!")))</f>
        <v>Awaiting Response!</v>
      </c>
      <c r="G50" s="18">
        <f t="shared" si="3"/>
        <v>0</v>
      </c>
      <c r="H50" s="18">
        <f t="shared" si="1"/>
        <v>1</v>
      </c>
      <c r="I50" s="18">
        <f t="shared" si="2"/>
        <v>1</v>
      </c>
    </row>
    <row r="51" spans="1:9" ht="48.75" customHeight="1" x14ac:dyDescent="0.25">
      <c r="A51" s="127"/>
      <c r="B51" s="42">
        <v>29</v>
      </c>
      <c r="C51" s="17" t="str">
        <f>Checklist!C50</f>
        <v>This entity has policies to address criminal allegations that may arise or come to light involving current employees.</v>
      </c>
      <c r="D51" s="17" t="str">
        <f>Checklist!D50</f>
        <v>This entity/facility has comparable licensing and background check requirements for both company employees and unsupervised/unescorted contracted employees.</v>
      </c>
      <c r="E51" s="51" t="s">
        <v>239</v>
      </c>
      <c r="F51" s="44" t="str">
        <f>IF(Checklist!E50="Yes", "Component Met - Maintain Situational Awareness", IF(Checklist!E50="No", "Medium Priority - Corrective Actions To Be Taken ASAP!", IF(Checklist!E50="", "Awaiting Response!")))</f>
        <v>Awaiting Response!</v>
      </c>
      <c r="G51" s="18">
        <f t="shared" si="3"/>
        <v>0</v>
      </c>
      <c r="H51" s="18">
        <f t="shared" si="1"/>
        <v>1</v>
      </c>
      <c r="I51" s="18">
        <f t="shared" si="2"/>
        <v>1</v>
      </c>
    </row>
    <row r="52" spans="1:9" ht="95.25" customHeight="1" x14ac:dyDescent="0.25">
      <c r="A52" s="127"/>
      <c r="B52" s="42">
        <v>30</v>
      </c>
      <c r="C52" s="17" t="str">
        <f>Checklist!C51</f>
        <v xml:space="preserve">The entity requires that contact employees having access to security related information or restricted areas be held to comparable licensing and background checks as those required of regular company employees (contracted employees may include contractual drivers, unescorted cleaning crews, etc.).  </v>
      </c>
      <c r="D52" s="17" t="str">
        <f>Checklist!D51</f>
        <v xml:space="preserve">This entity providing additional security training to employees having specified security responsibilities, or other security training required by applicable federal regulation.   </v>
      </c>
      <c r="E52" s="51" t="s">
        <v>239</v>
      </c>
      <c r="F52" s="44" t="str">
        <f>IF(Checklist!E51="Yes", "Component Met - Maintain Situational Awareness", IF(Checklist!E51="No", "Medium Priority - Corrective Actions To Be Taken ASAP!", IF(Checklist!E51="", "Awaiting Response!")))</f>
        <v>Awaiting Response!</v>
      </c>
      <c r="G52" s="18">
        <f t="shared" si="3"/>
        <v>0</v>
      </c>
      <c r="H52" s="18">
        <f t="shared" si="1"/>
        <v>1</v>
      </c>
      <c r="I52" s="18">
        <f t="shared" si="2"/>
        <v>1</v>
      </c>
    </row>
    <row r="53" spans="1:9" ht="44.25" customHeight="1" x14ac:dyDescent="0.25">
      <c r="A53" s="127" t="s">
        <v>214</v>
      </c>
      <c r="B53" s="42">
        <v>32</v>
      </c>
      <c r="C53" s="17" t="str">
        <f>Checklist!C54</f>
        <v xml:space="preserve">This entity provides additional security training to employees having assigned security responsibilities. </v>
      </c>
      <c r="D53" s="17" t="str">
        <f>Checklist!D54</f>
        <v>The security training/re-training being offered by this entity/facility is specific to the type of transportation operation being conducted (trucking, school bus, motor coach or infrastructure).</v>
      </c>
      <c r="E53" s="51" t="s">
        <v>239</v>
      </c>
      <c r="F53" s="44" t="str">
        <f>IF(Checklist!E54="Yes", "Component Met - Maintain Situational Awareness", IF(Checklist!E54="No", "Medium Priority - Corrective Actions To Be Taken ASAP!", IF(Checklist!E54="", "Awaiting Response!")))</f>
        <v>Awaiting Response!</v>
      </c>
      <c r="G53" s="18">
        <f t="shared" si="3"/>
        <v>0</v>
      </c>
      <c r="H53" s="18">
        <f t="shared" si="1"/>
        <v>1</v>
      </c>
      <c r="I53" s="18">
        <f t="shared" si="2"/>
        <v>1</v>
      </c>
    </row>
    <row r="54" spans="1:9" ht="69.75" customHeight="1" x14ac:dyDescent="0.25">
      <c r="A54" s="127"/>
      <c r="B54" s="42">
        <v>34</v>
      </c>
      <c r="C54" s="17" t="str">
        <f>Checklist!C56</f>
        <v>The security training/re-training offered by this entity is specific to and appropriate for the type of transportation operation being conducted (trucking, school bus, motor coach or infrastructure mode).</v>
      </c>
      <c r="D54" s="17" t="str">
        <f>Checklist!D56</f>
        <v>This entity/facility documents and retains records relating to security training received by employees.</v>
      </c>
      <c r="E54" s="51" t="s">
        <v>239</v>
      </c>
      <c r="F54" s="44" t="str">
        <f>IF(Checklist!E56="Yes", "Component Met - Maintain Situational Awareness", IF(Checklist!E56="No", "Medium Priority - Corrective Actions To Be Taken ASAP!", IF(Checklist!E56="", "Awaiting Response!")))</f>
        <v>Awaiting Response!</v>
      </c>
      <c r="G54" s="18">
        <f t="shared" si="3"/>
        <v>0</v>
      </c>
      <c r="H54" s="18">
        <f t="shared" si="1"/>
        <v>1</v>
      </c>
      <c r="I54" s="18">
        <f t="shared" si="2"/>
        <v>1</v>
      </c>
    </row>
    <row r="55" spans="1:9" ht="42.75" customHeight="1" x14ac:dyDescent="0.25">
      <c r="A55" s="127"/>
      <c r="B55" s="42">
        <v>36</v>
      </c>
      <c r="C55" s="17" t="str">
        <f>Checklist!C58</f>
        <v>This company requires documentation and retention of records relating to security training received by employees.</v>
      </c>
      <c r="D55" s="17" t="str">
        <f>Checklist!D58</f>
        <v xml:space="preserve">This entity has conducted or participated in some type of security exercises/drills.  Examples would include active participation in exercises/drills such as: Tabletops, ISTEP, Situational Drills (bomb threats, hijacking, lock downs, etc.).  </v>
      </c>
      <c r="E55" s="51" t="s">
        <v>239</v>
      </c>
      <c r="F55" s="44" t="str">
        <f>IF(Checklist!E58="Yes", "Component Met - Maintain Situational Awareness", IF(Checklist!E58="No", "Medium Priority - Corrective Actions To Be Taken ASAP!", IF(Checklist!E58="", "Awaiting Response!")))</f>
        <v>Awaiting Response!</v>
      </c>
      <c r="G55" s="18">
        <f t="shared" si="3"/>
        <v>0</v>
      </c>
      <c r="H55" s="18">
        <f t="shared" si="1"/>
        <v>1</v>
      </c>
      <c r="I55" s="18">
        <f t="shared" si="2"/>
        <v>1</v>
      </c>
    </row>
    <row r="56" spans="1:9" ht="45.75" customHeight="1" x14ac:dyDescent="0.25">
      <c r="A56" s="41" t="s">
        <v>215</v>
      </c>
      <c r="B56" s="42">
        <v>38</v>
      </c>
      <c r="C56" s="17" t="str">
        <f>Checklist!C61</f>
        <v>Personnel at this entity have actually conducted or participated in some type of exercises/drills that involve security related activities.</v>
      </c>
      <c r="D56" s="17" t="str">
        <f>Checklist!D61</f>
        <v xml:space="preserve">This entity has conducted or participated in some type of security exercises/drills.  Examples would include active participation in exercises/drills such as: Tabletops, ISTEP, Situational Drills (bomb threats, hijacking, lock downs, etc.).  </v>
      </c>
      <c r="E56" s="51" t="s">
        <v>239</v>
      </c>
      <c r="F56" s="44" t="str">
        <f>IF(Checklist!E61="Yes", "Component Met - Maintain Situational Awareness", IF(Checklist!E61="No", "Medium Priority - Corrective Actions To Be Taken ASAP!", IF(Checklist!E61="", "Awaiting Response!")))</f>
        <v>Awaiting Response!</v>
      </c>
      <c r="G56" s="18">
        <f t="shared" si="3"/>
        <v>0</v>
      </c>
      <c r="H56" s="18">
        <f t="shared" si="1"/>
        <v>1</v>
      </c>
      <c r="I56" s="18">
        <f t="shared" si="2"/>
        <v>1</v>
      </c>
    </row>
    <row r="57" spans="1:9" ht="59.25" customHeight="1" x14ac:dyDescent="0.25">
      <c r="A57" s="127" t="s">
        <v>216</v>
      </c>
      <c r="B57" s="42">
        <v>42</v>
      </c>
      <c r="C57" s="17" t="str">
        <f>Checklist!C67</f>
        <v>This entity restricts employee access into certain secure areas located within their building or site (i.e.; computer room, administrative areas, dispatch, etc.).</v>
      </c>
      <c r="D57" s="17" t="str">
        <f>Checklist!D67</f>
        <v>This entity/facility restricts employee and non-employee extry/exit to certain secure "off limit" areas in the buildings, terminals or work areas.</v>
      </c>
      <c r="E57" s="51" t="s">
        <v>239</v>
      </c>
      <c r="F57" s="44" t="str">
        <f>IF(Checklist!E67="Yes", "Component Met - Maintain Situational Awareness", IF(Checklist!E67="No", "Medium Priority - Corrective Actions To Be Taken ASAP!", IF(Checklist!E67="", "Awaiting Response!")))</f>
        <v>Awaiting Response!</v>
      </c>
      <c r="G57" s="18">
        <f t="shared" si="3"/>
        <v>0</v>
      </c>
      <c r="H57" s="18">
        <f t="shared" si="1"/>
        <v>1</v>
      </c>
      <c r="I57" s="18">
        <f t="shared" si="2"/>
        <v>1</v>
      </c>
    </row>
    <row r="58" spans="1:9" ht="46.5" customHeight="1" x14ac:dyDescent="0.25">
      <c r="A58" s="127"/>
      <c r="B58" s="42">
        <v>43</v>
      </c>
      <c r="C58" s="17" t="str">
        <f>Checklist!C68</f>
        <v xml:space="preserve">This entity issues photo-identification cards/badges or uses other effective identification methods to identify employees.  </v>
      </c>
      <c r="D58" s="17" t="str">
        <f>Checklist!D68</f>
        <v>This entity/facility issues identification cards/badges or other effective identification methods to identify all employees.</v>
      </c>
      <c r="E58" s="51" t="s">
        <v>239</v>
      </c>
      <c r="F58" s="44" t="str">
        <f>IF(Checklist!E68="Yes", "Component Met - Maintain Situational Awareness", IF(Checklist!E68="No", "Medium Priority - Corrective Actions To Be Taken ASAP!", IF(Checklist!E68="", "Awaiting Response!")))</f>
        <v>Awaiting Response!</v>
      </c>
      <c r="G58" s="18">
        <f t="shared" si="3"/>
        <v>0</v>
      </c>
      <c r="H58" s="18">
        <f t="shared" si="1"/>
        <v>1</v>
      </c>
      <c r="I58" s="18">
        <f t="shared" si="2"/>
        <v>1</v>
      </c>
    </row>
    <row r="59" spans="1:9" ht="46.5" customHeight="1" x14ac:dyDescent="0.25">
      <c r="A59" s="127"/>
      <c r="B59" s="42">
        <v>44</v>
      </c>
      <c r="C59" s="17" t="str">
        <f>Checklist!C69</f>
        <v xml:space="preserve">This entity requires employees to carry and/or display their identification card/badge or other form of positive employee ID while on duty.   </v>
      </c>
      <c r="D59" s="17" t="str">
        <f>Checklist!D69</f>
        <v>This entity/facility requires employees to carry and/or display an identification badge while on duty</v>
      </c>
      <c r="E59" s="51" t="s">
        <v>239</v>
      </c>
      <c r="F59" s="44" t="str">
        <f>IF(Checklist!E69="Yes", "Component Met - Maintain Situational Awareness", IF(Checklist!E69="No", "Medium Priority - Corrective Actions To Be Taken ASAP!", IF(Checklist!E69="", "Awaiting Response!")))</f>
        <v>Awaiting Response!</v>
      </c>
      <c r="G59" s="18">
        <f t="shared" si="3"/>
        <v>0</v>
      </c>
      <c r="H59" s="18">
        <f t="shared" si="1"/>
        <v>1</v>
      </c>
      <c r="I59" s="18">
        <f t="shared" si="2"/>
        <v>1</v>
      </c>
    </row>
    <row r="60" spans="1:9" ht="56.25" customHeight="1" x14ac:dyDescent="0.25">
      <c r="A60" s="127"/>
      <c r="B60" s="42">
        <v>45</v>
      </c>
      <c r="C60" s="17" t="str">
        <f>Checklist!C70</f>
        <v xml:space="preserve">This entity has a challenge procedure that requires employees to safely report unknown persons or persons not having proper identification.  </v>
      </c>
      <c r="D60" s="17" t="str">
        <f>Checklist!D70</f>
        <v>This entity/facility has a "challenge procedure" that requires employees to report unknown persons or persons not having proper identification.</v>
      </c>
      <c r="E60" s="51" t="s">
        <v>239</v>
      </c>
      <c r="F60" s="44" t="str">
        <f>IF(Checklist!E70="Yes", "Component Met - Maintain Situational Awareness", IF(Checklist!E70="No", "Medium Priority - Corrective Actions To Be Taken ASAP!", IF(Checklist!E70="", "Awaiting Response!")))</f>
        <v>Awaiting Response!</v>
      </c>
      <c r="G60" s="18">
        <f t="shared" si="3"/>
        <v>0</v>
      </c>
      <c r="H60" s="18">
        <f t="shared" si="1"/>
        <v>1</v>
      </c>
      <c r="I60" s="18">
        <f t="shared" si="2"/>
        <v>1</v>
      </c>
    </row>
    <row r="61" spans="1:9" ht="51" customHeight="1" x14ac:dyDescent="0.25">
      <c r="A61" s="127"/>
      <c r="B61" s="42">
        <v>48</v>
      </c>
      <c r="C61" s="17" t="str">
        <f>Checklist!C73</f>
        <v>This entity utilizes visitor control protocols for non-employees accessing non-public areas.</v>
      </c>
      <c r="D61" s="17" t="str">
        <f>Checklist!D73</f>
        <v>This entity/facility requires documented visitor control protocols for visitors/guests  that requires visitor being positively identified, logged-in, is issued visitor badge and escorted while on premises.</v>
      </c>
      <c r="E61" s="51" t="s">
        <v>239</v>
      </c>
      <c r="F61" s="44" t="str">
        <f>IF(Checklist!E73="Yes", "Component Met - Maintain Situational Awareness", IF(Checklist!E73="No", "Medium Priority - Corrective Actions To Be Taken ASAP!", IF(Checklist!E73="", "Awaiting Response!")))</f>
        <v>Awaiting Response!</v>
      </c>
      <c r="G61" s="18">
        <f t="shared" si="3"/>
        <v>0</v>
      </c>
      <c r="H61" s="18">
        <f t="shared" si="1"/>
        <v>1</v>
      </c>
      <c r="I61" s="18">
        <f t="shared" si="2"/>
        <v>1</v>
      </c>
    </row>
    <row r="62" spans="1:9" ht="57" customHeight="1" x14ac:dyDescent="0.25">
      <c r="A62" s="133" t="s">
        <v>217</v>
      </c>
      <c r="B62" s="42">
        <v>50</v>
      </c>
      <c r="C62" s="17" t="str">
        <f>Checklist!C76</f>
        <v xml:space="preserve">All perimeter physical security barriers on site are functional, used as designed, and adequately maintained to effectively restrict vehicle and/or pedestrian access. </v>
      </c>
      <c r="D62" s="17" t="str">
        <f>Checklist!D76</f>
        <v xml:space="preserve">All perimeter physical security barriers on site are functional, used as designed, and adequately maintained to effectively restrict vehicle and/or pedestrian access. </v>
      </c>
      <c r="E62" s="51" t="s">
        <v>239</v>
      </c>
      <c r="F62" s="44" t="str">
        <f>IF(Checklist!E76="Yes", "Component Met - Maintain Situational Awareness", IF(Checklist!E76="No", "Medium Priority - Corrective Actions To Be Taken ASAP!", IF(Checklist!E76="", "Awaiting Response!")))</f>
        <v>Awaiting Response!</v>
      </c>
    </row>
    <row r="63" spans="1:9" ht="47.25" customHeight="1" x14ac:dyDescent="0.25">
      <c r="A63" s="134"/>
      <c r="B63" s="42">
        <v>51</v>
      </c>
      <c r="C63" s="17" t="str">
        <f>Checklist!C77</f>
        <v>This entity utilizes a tamper-proof intrusion detection system(s) (burglary/robbery alarm).</v>
      </c>
      <c r="D63" s="17" t="str">
        <f>Checklist!D77</f>
        <v>This entity has a tamper-proof intrusion detection system (burglary /robbery alarm) at this and/or all locations.  Windows /doors/interior at all locations are covered and system is monitored 24/7 when armed.</v>
      </c>
      <c r="E63" s="51" t="s">
        <v>239</v>
      </c>
      <c r="F63" s="44" t="str">
        <f>IF(Checklist!E77="Yes", "Component Met - Maintain Situational Awareness", IF(Checklist!E77="No", "Medium Priority - Corrective Actions To Be Taken ASAP!", IF(Checklist!E77="", "Awaiting Response!")))</f>
        <v>Awaiting Response!</v>
      </c>
      <c r="G63" s="18">
        <f t="shared" si="3"/>
        <v>0</v>
      </c>
      <c r="H63" s="18">
        <f t="shared" si="1"/>
        <v>1</v>
      </c>
      <c r="I63" s="18">
        <f t="shared" si="2"/>
        <v>1</v>
      </c>
    </row>
    <row r="64" spans="1:9" ht="33" customHeight="1" x14ac:dyDescent="0.25">
      <c r="A64" s="134"/>
      <c r="B64" s="42">
        <v>52</v>
      </c>
      <c r="C64" s="17" t="str">
        <f>Checklist!C78</f>
        <v>This entity utilizes closed circuit television cameras (CCTV).</v>
      </c>
      <c r="D64" s="17" t="str">
        <f>Checklist!D78</f>
        <v>This entity/facility has closed circuit television cameras (CCTV) deployed to cover all secure areas.</v>
      </c>
      <c r="E64" s="51" t="s">
        <v>239</v>
      </c>
      <c r="F64" s="44" t="str">
        <f>IF(Checklist!E78="Yes", "Component Met - Maintain Situational Awareness", IF(Checklist!E78="No", "Medium Priority - Corrective Actions To Be Taken ASAP!", IF(Checklist!E78="", "Awaiting Response!")))</f>
        <v>Awaiting Response!</v>
      </c>
      <c r="G64" s="18">
        <f t="shared" si="3"/>
        <v>0</v>
      </c>
      <c r="H64" s="18">
        <f t="shared" si="1"/>
        <v>1</v>
      </c>
      <c r="I64" s="18">
        <f t="shared" si="2"/>
        <v>1</v>
      </c>
    </row>
    <row r="65" spans="1:9" ht="38.25" x14ac:dyDescent="0.25">
      <c r="A65" s="134"/>
      <c r="B65" s="42">
        <v>53</v>
      </c>
      <c r="C65" s="17" t="str">
        <f>Checklist!C79</f>
        <v>The CCTV cameras present are functional and adequately monitored and/or recorded.</v>
      </c>
      <c r="D65" s="17" t="str">
        <f>Checklist!D79</f>
        <v xml:space="preserve">CCTV cameras used by this entity/facility are functional, used as designed, and adequately monitored 24/7 and/or recorded. 
</v>
      </c>
      <c r="E65" s="51" t="s">
        <v>239</v>
      </c>
      <c r="F65" s="44" t="str">
        <f>IF(Checklist!E79="Yes", "Component Met - Maintain Situational Awareness", IF(Checklist!E79="No", "Medium Priority - Corrective Actions To Be Taken ASAP!", IF(Checklist!E79="", "Awaiting Response!")))</f>
        <v>Awaiting Response!</v>
      </c>
      <c r="G65" s="18">
        <f t="shared" si="3"/>
        <v>0</v>
      </c>
      <c r="H65" s="18">
        <f t="shared" si="1"/>
        <v>1</v>
      </c>
      <c r="I65" s="18">
        <f t="shared" si="2"/>
        <v>1</v>
      </c>
    </row>
    <row r="66" spans="1:9" ht="33.75" customHeight="1" x14ac:dyDescent="0.25">
      <c r="A66" s="134"/>
      <c r="B66" s="42">
        <v>54</v>
      </c>
      <c r="C66" s="17" t="str">
        <f>Checklist!C80</f>
        <v>This entity has adequate security lighting.</v>
      </c>
      <c r="D66" s="17" t="str">
        <f>Checklist!D80</f>
        <v>This entity/facility has adequate security lighting that functions properly at all locations.</v>
      </c>
      <c r="E66" s="51" t="s">
        <v>239</v>
      </c>
      <c r="F66" s="44" t="str">
        <f>IF(Checklist!E80="Yes", "Component Met - Maintain Situational Awareness", IF(Checklist!E80="No", "Medium Priority - Corrective Actions To Be Taken ASAP!", IF(Checklist!E80="", "Awaiting Response!")))</f>
        <v>Awaiting Response!</v>
      </c>
      <c r="G66" s="18">
        <f t="shared" si="3"/>
        <v>0</v>
      </c>
      <c r="H66" s="18">
        <f t="shared" si="1"/>
        <v>1</v>
      </c>
      <c r="I66" s="18">
        <f t="shared" si="2"/>
        <v>1</v>
      </c>
    </row>
    <row r="67" spans="1:9" ht="45.75" customHeight="1" x14ac:dyDescent="0.25">
      <c r="A67" s="134"/>
      <c r="B67" s="42">
        <v>55</v>
      </c>
      <c r="C67" s="17" t="str">
        <f>Checklist!C81</f>
        <v>This entity utilizes key control procedures for buildings, terminals and gates (excludes vehicles).</v>
      </c>
      <c r="D67" s="17" t="str">
        <f>Checklist!D81</f>
        <v xml:space="preserve">This facility has a key control program for buildings, terminals and gates.  All keys are accounted for and are recovered from separated employees.  </v>
      </c>
      <c r="E67" s="51" t="s">
        <v>239</v>
      </c>
      <c r="F67" s="44" t="str">
        <f>IF(Checklist!E81="Yes", "Component Met - Maintain Situational Awareness", IF(Checklist!E81="No", "Medium Priority - Corrective Actions To Be Taken ASAP!", IF(Checklist!E81="", "Awaiting Response!")))</f>
        <v>Awaiting Response!</v>
      </c>
      <c r="G67" s="18">
        <f t="shared" si="3"/>
        <v>0</v>
      </c>
      <c r="H67" s="18">
        <f t="shared" si="1"/>
        <v>1</v>
      </c>
      <c r="I67" s="18">
        <f t="shared" si="2"/>
        <v>1</v>
      </c>
    </row>
    <row r="68" spans="1:9" ht="60.75" customHeight="1" x14ac:dyDescent="0.25">
      <c r="A68" s="135"/>
      <c r="B68" s="42">
        <v>56</v>
      </c>
      <c r="C68" s="17" t="str">
        <f>Checklist!C82</f>
        <v>This entity employs on-site security personnel.</v>
      </c>
      <c r="D68" s="17" t="str">
        <f>Checklist!D82</f>
        <v xml:space="preserve">This entity has on-site security personnel who are adequately armed.  “On-site security personnel” should be someone who performs physical security functions (i.e. perimeter checks, gate guards, ID badge checks, etc.)  This is not a function of the Security Coordinator/Alternate.  </v>
      </c>
      <c r="E68" s="51" t="s">
        <v>239</v>
      </c>
      <c r="F68" s="44" t="str">
        <f>IF(Checklist!E82="Yes", "Component Met - Maintain Situational Awareness", IF(Checklist!E82="No", "Medium Priority - Corrective Actions To Be Taken ASAP!", IF(Checklist!E82="", "Awaiting Response!")))</f>
        <v>Awaiting Response!</v>
      </c>
      <c r="G68" s="18">
        <f t="shared" si="3"/>
        <v>0</v>
      </c>
      <c r="H68" s="18">
        <f t="shared" si="1"/>
        <v>1</v>
      </c>
      <c r="I68" s="18">
        <f t="shared" si="2"/>
        <v>1</v>
      </c>
    </row>
    <row r="69" spans="1:9" ht="76.5" customHeight="1" x14ac:dyDescent="0.25">
      <c r="A69" s="127" t="s">
        <v>218</v>
      </c>
      <c r="B69" s="42">
        <v>63</v>
      </c>
      <c r="C69" s="17" t="str">
        <f>Checklist!C90</f>
        <v>This entity utilizes an Information Technology (IT) "firewall" that prevents improper IT system access to entity information, programs, and automated systems from both internal and external threats.</v>
      </c>
      <c r="D69" s="17" t="str">
        <f>Checklist!D90</f>
        <v xml:space="preserve">This entity/ facility utilizes an IT "firewall" that prevents improper IT system access to entity information, programs, and automated systems from both internal and external threats.  Note: Most Windows and Mac based operating systems come preloaded with a standard “firewall.”  </v>
      </c>
      <c r="E69" s="51" t="s">
        <v>239</v>
      </c>
      <c r="F69" s="44" t="str">
        <f>IF(Checklist!E90="Yes", "Component Met - Maintain Situational Awareness", IF(Checklist!E90="No", "Medium Priority - Corrective Actions To Be Taken ASAP!", IF(Checklist!E90="", "Awaiting Response!")))</f>
        <v>Awaiting Response!</v>
      </c>
      <c r="G69" s="18">
        <f t="shared" si="3"/>
        <v>0</v>
      </c>
      <c r="H69" s="18">
        <f t="shared" si="1"/>
        <v>1</v>
      </c>
      <c r="I69" s="18">
        <f t="shared" si="2"/>
        <v>1</v>
      </c>
    </row>
    <row r="70" spans="1:9" ht="43.5" customHeight="1" x14ac:dyDescent="0.25">
      <c r="A70" s="127"/>
      <c r="B70" s="42">
        <v>64</v>
      </c>
      <c r="C70" s="17" t="str">
        <f>Checklist!C91</f>
        <v xml:space="preserve">This entity has sufficient IT security guidelines.  </v>
      </c>
      <c r="D70" s="17" t="str">
        <f>Checklist!D91</f>
        <v>This entity has IT security guidelines that prohibit opening unknown files or emails, revealing/sharing passwords, or introducing unauthorized software or hardware into the company's computer system.</v>
      </c>
      <c r="E70" s="51" t="s">
        <v>239</v>
      </c>
      <c r="F70" s="44" t="str">
        <f>IF(Checklist!E91="Yes", "Component Met - Maintain Situational Awareness", IF(Checklist!E91="No", "Medium Priority - Corrective Actions To Be Taken ASAP!", IF(Checklist!E91="", "Awaiting Response!")))</f>
        <v>Awaiting Response!</v>
      </c>
      <c r="G70" s="18">
        <f t="shared" si="3"/>
        <v>0</v>
      </c>
      <c r="H70" s="18">
        <f t="shared" si="1"/>
        <v>1</v>
      </c>
      <c r="I70" s="18">
        <f t="shared" si="2"/>
        <v>1</v>
      </c>
    </row>
    <row r="71" spans="1:9" ht="31.5" customHeight="1" x14ac:dyDescent="0.25">
      <c r="A71" s="127"/>
      <c r="B71" s="42">
        <v>66</v>
      </c>
      <c r="C71" s="17" t="str">
        <f>Checklist!C93</f>
        <v>This entity tests their IT system for vulnerabilities.</v>
      </c>
      <c r="D71" s="17" t="str">
        <f>Checklist!D93</f>
        <v xml:space="preserve">This entity tests its IT system for vulnerabilities, keeps firewalls up to date and removes/rejects any suspicious data received. </v>
      </c>
      <c r="E71" s="51" t="s">
        <v>239</v>
      </c>
      <c r="F71" s="44" t="str">
        <f>IF(Checklist!E93="Yes", "Component Met - Maintain Situational Awareness", IF(Checklist!E93="No", "Medium Priority - Corrective Actions To Be Taken ASAP!", IF(Checklist!E93="", "Awaiting Response!")))</f>
        <v>Awaiting Response!</v>
      </c>
      <c r="G71" s="18">
        <f t="shared" si="3"/>
        <v>0</v>
      </c>
      <c r="H71" s="18">
        <f t="shared" si="1"/>
        <v>1</v>
      </c>
      <c r="I71" s="18">
        <f t="shared" si="2"/>
        <v>1</v>
      </c>
    </row>
    <row r="72" spans="1:9" ht="31.5" customHeight="1" x14ac:dyDescent="0.25">
      <c r="A72" s="127"/>
      <c r="B72" s="42">
        <v>67</v>
      </c>
      <c r="C72" s="17" t="str">
        <f>Checklist!C94</f>
        <v>This entity has off-site backup capability for data generated and system redundancy.</v>
      </c>
      <c r="D72" s="17" t="str">
        <f>Checklist!D94</f>
        <v xml:space="preserve">This entity provides off-site backup capability for data generated and systems redundancy for this and/or all locations.  </v>
      </c>
      <c r="E72" s="51" t="s">
        <v>239</v>
      </c>
      <c r="F72" s="44" t="str">
        <f>IF(Checklist!E94="Yes", "Component Met - Maintain Situational Awareness", IF(Checklist!E94="No", "Medium Priority - Corrective Actions To Be Taken ASAP!", IF(Checklist!E94="", "Awaiting Response!")))</f>
        <v>Awaiting Response!</v>
      </c>
      <c r="G72" s="18">
        <f t="shared" si="3"/>
        <v>0</v>
      </c>
      <c r="H72" s="18">
        <f t="shared" si="1"/>
        <v>1</v>
      </c>
      <c r="I72" s="18">
        <f t="shared" si="2"/>
        <v>1</v>
      </c>
    </row>
    <row r="73" spans="1:9" ht="46.5" customHeight="1" x14ac:dyDescent="0.25">
      <c r="A73" s="127" t="s">
        <v>219</v>
      </c>
      <c r="B73" s="42">
        <v>70</v>
      </c>
      <c r="C73" s="17" t="str">
        <f>Checklist!C99</f>
        <v>This entity utilizes a key control program for their vehicles (separate from key control for buildings).</v>
      </c>
      <c r="D73" s="17" t="str">
        <f>Checklist!D99</f>
        <v>This entity/facility has an adequate key control program for their vehicles.  All keys are accounted for and separated employees must return keys.  NOTE:  Vehicles that require no key or share keys with other vehicles are not recommended.</v>
      </c>
      <c r="E73" s="51" t="s">
        <v>239</v>
      </c>
      <c r="F73" s="44" t="str">
        <f>IF(Checklist!E99="Yes", "Component Met - Maintain Situational Awareness", IF(Checklist!E99="No", "Medium Priority - Corrective Actions To Be Taken ASAP!", IF(Checklist!E99="", "Awaiting Response!")))</f>
        <v>Awaiting Response!</v>
      </c>
      <c r="G73" s="18">
        <f t="shared" si="3"/>
        <v>0</v>
      </c>
      <c r="H73" s="18">
        <f t="shared" si="1"/>
        <v>1</v>
      </c>
      <c r="I73" s="18">
        <f t="shared" si="2"/>
        <v>1</v>
      </c>
    </row>
    <row r="74" spans="1:9" ht="33" customHeight="1" x14ac:dyDescent="0.25">
      <c r="A74" s="127"/>
      <c r="B74" s="47">
        <v>75</v>
      </c>
      <c r="C74" s="17" t="str">
        <f>Checklist!C105</f>
        <v>This entity prohibits unauthorized passengers in company vehicles.</v>
      </c>
      <c r="D74" s="17" t="str">
        <f>Checklist!D105</f>
        <v>This entity prohibits unauthorized passengers in entity vehicles.</v>
      </c>
      <c r="E74" s="51" t="s">
        <v>239</v>
      </c>
      <c r="F74" s="44" t="str">
        <f>IF(Checklist!E105="Yes", "Component Met - Maintain Situational Awareness", IF(Checklist!E105="No", "Medium Priority - Corrective Actions To Be Taken ASAP!", IF(Checklist!E105="", "Awaiting Response!")))</f>
        <v>Awaiting Response!</v>
      </c>
      <c r="G74" s="18">
        <f t="shared" si="3"/>
        <v>0</v>
      </c>
      <c r="H74" s="18">
        <f t="shared" si="1"/>
        <v>1</v>
      </c>
      <c r="I74" s="18">
        <f t="shared" si="2"/>
        <v>1</v>
      </c>
    </row>
    <row r="75" spans="1:9" ht="39" customHeight="1" x14ac:dyDescent="0.25">
      <c r="A75" s="127" t="s">
        <v>220</v>
      </c>
      <c r="B75" s="48" t="s">
        <v>119</v>
      </c>
      <c r="C75" s="17" t="str">
        <f>Checklist!C111</f>
        <v>X</v>
      </c>
      <c r="D75" s="17" t="str">
        <f>Checklist!D111</f>
        <v>X</v>
      </c>
      <c r="E75" s="51" t="s">
        <v>239</v>
      </c>
      <c r="F75" s="44" t="str">
        <f>IF(C75="X", "Not Applicable", IF(Checklist!E111="Yes", "Component Met - Maintain Situational Awareness", IF(Checklist!E111="N/A", "Not Applicable", IF(Checklist!E111="No", "Medium Priority - Corrective Actions To Be Taken ASAP!", IF(Checklist!E111="", "Awaiting Response!")))))</f>
        <v>Not Applicable</v>
      </c>
      <c r="G75" s="18">
        <f t="shared" si="3"/>
        <v>0</v>
      </c>
      <c r="H75" s="18">
        <f t="shared" si="1"/>
        <v>0</v>
      </c>
      <c r="I75" s="18">
        <f t="shared" si="2"/>
        <v>0</v>
      </c>
    </row>
    <row r="76" spans="1:9" ht="18.75" x14ac:dyDescent="0.25">
      <c r="A76" s="127"/>
      <c r="B76" s="52" t="s">
        <v>121</v>
      </c>
      <c r="C76" s="53" t="str">
        <f>Checklist!C114</f>
        <v>X</v>
      </c>
      <c r="D76" s="53" t="str">
        <f>Checklist!D114</f>
        <v>X</v>
      </c>
      <c r="E76" s="51" t="s">
        <v>239</v>
      </c>
      <c r="F76" s="54" t="s">
        <v>201</v>
      </c>
      <c r="G76" s="18">
        <f t="shared" si="3"/>
        <v>0</v>
      </c>
      <c r="H76" s="18">
        <f t="shared" si="1"/>
        <v>0</v>
      </c>
      <c r="I76" s="18">
        <f t="shared" si="2"/>
        <v>0</v>
      </c>
    </row>
    <row r="77" spans="1:9" ht="35.25" customHeight="1" x14ac:dyDescent="0.25">
      <c r="A77" s="127"/>
      <c r="B77" s="50" t="s">
        <v>125</v>
      </c>
      <c r="C77" s="17" t="str">
        <f>Checklist!C118</f>
        <v>X</v>
      </c>
      <c r="D77" s="17" t="str">
        <f>Checklist!D118</f>
        <v>X</v>
      </c>
      <c r="E77" s="51" t="s">
        <v>239</v>
      </c>
      <c r="F77" s="44" t="str">
        <f>IF(C77="X", "Not Applicable", IF(Checklist!E118="Yes", "Component Met - Maintain Situational Awareness", IF(Checklist!E118="N/A", "Not Applicable", IF(Checklist!E118="No", "Medium Priority - Corrective Actions To Be Taken ASAP!", IF(Checklist!E118="", "Awaiting Response!")))))</f>
        <v>Not Applicable</v>
      </c>
      <c r="G77" s="18">
        <f t="shared" si="3"/>
        <v>0</v>
      </c>
      <c r="H77" s="18">
        <f t="shared" ref="H77:H127" si="4">IF(F77="Not Applicable", 0, 1)</f>
        <v>0</v>
      </c>
      <c r="I77" s="18">
        <f t="shared" ref="I77:I127" si="5">IF(F77="Awaiting Response!", 1, 0)</f>
        <v>0</v>
      </c>
    </row>
    <row r="78" spans="1:9" ht="25.5" x14ac:dyDescent="0.25">
      <c r="A78" s="127" t="s">
        <v>225</v>
      </c>
      <c r="B78" s="42">
        <v>82</v>
      </c>
      <c r="C78" s="17" t="str">
        <f>Checklist!C123</f>
        <v>This entity monitors news or other media sources for the most current security threat information.</v>
      </c>
      <c r="D78" s="17" t="str">
        <f>Checklist!D123</f>
        <v xml:space="preserve">This entity monitors TV news, newspapers, homeland security website, or other media sources every day for security threat information.  </v>
      </c>
      <c r="E78" s="51" t="s">
        <v>239</v>
      </c>
      <c r="F78" s="44" t="str">
        <f>IF(Checklist!E123="Yes", "Component Met - Maintain Situational Awareness", IF(Checklist!E123="No", "Medium Priority - Corrective Actions To Be Taken ASAP!", IF(Checklist!E123="", "Awaiting Response!")))</f>
        <v>Awaiting Response!</v>
      </c>
      <c r="G78" s="18">
        <f t="shared" si="3"/>
        <v>0</v>
      </c>
      <c r="H78" s="18">
        <f t="shared" si="4"/>
        <v>1</v>
      </c>
      <c r="I78" s="18">
        <f t="shared" si="5"/>
        <v>1</v>
      </c>
    </row>
    <row r="79" spans="1:9" ht="81.75" customHeight="1" x14ac:dyDescent="0.25">
      <c r="A79" s="127"/>
      <c r="B79" s="42">
        <v>84</v>
      </c>
      <c r="C79" s="17" t="str">
        <f>Checklist!C125</f>
        <v>Administrative or security personnel at this company have been granted access to an unclassified intelligence based internet site such as HSIN, Cybercop, or Infragard and they regularly review current intelligence information relating to their industry.</v>
      </c>
      <c r="D79" s="17" t="str">
        <f>Checklist!D125</f>
        <v>This entity has personnel who have been granted access to HSIN, Cybercop, Infragard, or other appropriate network and frequently accesses the site.</v>
      </c>
      <c r="E79" s="51" t="s">
        <v>239</v>
      </c>
      <c r="F79" s="44" t="str">
        <f>IF(Checklist!E125="Yes", "Component Met - Maintain Situational Awareness", IF(Checklist!E125="No", "Medium Priority - Corrective Actions To Be Taken ASAP!", IF(Checklist!E125="", "Awaiting Response!")))</f>
        <v>Awaiting Response!</v>
      </c>
      <c r="G79" s="18">
        <f t="shared" si="3"/>
        <v>0</v>
      </c>
      <c r="H79" s="18">
        <f t="shared" si="4"/>
        <v>1</v>
      </c>
      <c r="I79" s="18">
        <f t="shared" si="5"/>
        <v>1</v>
      </c>
    </row>
    <row r="80" spans="1:9" ht="33" customHeight="1" x14ac:dyDescent="0.25">
      <c r="A80" s="127" t="s">
        <v>221</v>
      </c>
      <c r="B80" s="47">
        <v>87</v>
      </c>
      <c r="C80" s="17" t="str">
        <f>Checklist!C129</f>
        <v>This entity requires a post-trip vehicle security inspection.</v>
      </c>
      <c r="D80" s="17" t="str">
        <f>Checklist!D129</f>
        <v xml:space="preserve">This entity requires a post-trip vehicle security inspection. </v>
      </c>
      <c r="E80" s="51" t="s">
        <v>239</v>
      </c>
      <c r="F80" s="44" t="str">
        <f>IF(Checklist!E129="Yes", "Component Met - Maintain Situational Awareness", IF(Checklist!E129="No", "Medium Priority - Corrective Actions To Be Taken ASAP!", IF(Checklist!E129="", "Awaiting Response!")))</f>
        <v>Awaiting Response!</v>
      </c>
      <c r="G80" s="18">
        <f t="shared" si="3"/>
        <v>0</v>
      </c>
      <c r="H80" s="18">
        <f t="shared" si="4"/>
        <v>1</v>
      </c>
      <c r="I80" s="18">
        <f t="shared" si="5"/>
        <v>1</v>
      </c>
    </row>
    <row r="81" spans="1:9" ht="50.25" customHeight="1" x14ac:dyDescent="0.25">
      <c r="A81" s="127"/>
      <c r="B81" s="48" t="s">
        <v>127</v>
      </c>
      <c r="C81" s="17" t="str">
        <f>Checklist!C132</f>
        <v>X</v>
      </c>
      <c r="D81" s="17" t="str">
        <f>Checklist!D132</f>
        <v>X</v>
      </c>
      <c r="E81" s="51" t="s">
        <v>239</v>
      </c>
      <c r="F81" s="44" t="str">
        <f>IF(C81="X", "Not Applicable", IF(Checklist!E132="Yes", "Component Met - Maintain Situational Awareness", IF(Checklist!E132="N/A", "Not Applicable", IF(Checklist!E132="No", "Medium Priority - Corrective Actions To Be Taken ASAP!", IF(Checklist!E132="", "Awaiting Response!")))))</f>
        <v>Not Applicable</v>
      </c>
      <c r="G81" s="18">
        <f t="shared" si="3"/>
        <v>0</v>
      </c>
      <c r="H81" s="18">
        <f t="shared" si="4"/>
        <v>0</v>
      </c>
      <c r="I81" s="18">
        <f t="shared" si="5"/>
        <v>0</v>
      </c>
    </row>
    <row r="82" spans="1:9" ht="47.25" customHeight="1" x14ac:dyDescent="0.25">
      <c r="A82" s="127"/>
      <c r="B82" s="49" t="s">
        <v>128</v>
      </c>
      <c r="C82" s="55" t="str">
        <f>Checklist!C134</f>
        <v>X</v>
      </c>
      <c r="D82" s="55" t="str">
        <f>Checklist!D134</f>
        <v>X</v>
      </c>
      <c r="E82" s="51" t="s">
        <v>239</v>
      </c>
      <c r="F82" s="44" t="str">
        <f>IF(C82="X", "Not Applicable", IF(Checklist!E134="Yes", "Component Met - Maintain Situational Awareness", IF(Checklist!E134="N/A", "Not Applicable", IF(Checklist!E134="No", "Medium Priority - Corrective Actions To Be Taken ASAP!", IF(Checklist!E134="", "Awaiting Response!")))))</f>
        <v>Not Applicable</v>
      </c>
      <c r="G82" s="18">
        <f t="shared" si="3"/>
        <v>0</v>
      </c>
      <c r="H82" s="18">
        <f t="shared" si="4"/>
        <v>0</v>
      </c>
      <c r="I82" s="18">
        <f t="shared" si="5"/>
        <v>0</v>
      </c>
    </row>
    <row r="83" spans="1:9" ht="42.75" customHeight="1" x14ac:dyDescent="0.25">
      <c r="A83" s="127"/>
      <c r="B83" s="50" t="s">
        <v>129</v>
      </c>
      <c r="C83" s="17" t="str">
        <f>Checklist!C136</f>
        <v>X</v>
      </c>
      <c r="D83" s="17" t="str">
        <f>Checklist!D136</f>
        <v>X</v>
      </c>
      <c r="E83" s="51" t="s">
        <v>239</v>
      </c>
      <c r="F83" s="44" t="str">
        <f>IF(C83="X", "Not Applicable", IF(Checklist!E136="Yes", "Component Met - Maintain Situational Awareness", IF(Checklist!E136="N/A", "Not Applicable", IF(Checklist!E136="No", "Medium Priority - Corrective Actions To Be Taken ASAP!", IF(Checklist!E136="", "Awaiting Response!")))))</f>
        <v>Not Applicable</v>
      </c>
      <c r="G83" s="18">
        <f t="shared" si="3"/>
        <v>0</v>
      </c>
      <c r="H83" s="18">
        <f t="shared" si="4"/>
        <v>0</v>
      </c>
      <c r="I83" s="18">
        <f t="shared" si="5"/>
        <v>0</v>
      </c>
    </row>
    <row r="84" spans="1:9" ht="50.25" customHeight="1" x14ac:dyDescent="0.25">
      <c r="A84" s="41" t="s">
        <v>222</v>
      </c>
      <c r="B84" s="47">
        <v>92</v>
      </c>
      <c r="C84" s="17" t="str">
        <f>Checklist!C140</f>
        <v>This entity has notification procedures (who to call, when to call, etc.) for all personnel upon observing suspicious activity.</v>
      </c>
      <c r="D84" s="17" t="str">
        <f>Checklist!D140</f>
        <v>This entity has written notification procedures (who to call, when to call, etc.) for all personnel upon observing suspicious activity.</v>
      </c>
      <c r="E84" s="51" t="s">
        <v>239</v>
      </c>
      <c r="F84" s="44" t="str">
        <f>IF(Checklist!E140="Yes", "Component Met - Maintain Situational Awareness", IF(Checklist!E140="No", "Medium Priority - Corrective Actions To Be Taken ASAP!", IF(Checklist!E140="", "Awaiting Response!")))</f>
        <v>Awaiting Response!</v>
      </c>
      <c r="G84" s="18">
        <f t="shared" si="3"/>
        <v>0</v>
      </c>
      <c r="H84" s="18">
        <f t="shared" si="4"/>
        <v>1</v>
      </c>
      <c r="I84" s="18">
        <f t="shared" si="5"/>
        <v>1</v>
      </c>
    </row>
    <row r="85" spans="1:9" ht="33" customHeight="1" x14ac:dyDescent="0.25">
      <c r="A85" s="127" t="s">
        <v>223</v>
      </c>
      <c r="B85" s="48" t="s">
        <v>131</v>
      </c>
      <c r="C85" s="17" t="str">
        <f>Checklist!C145</f>
        <v>X</v>
      </c>
      <c r="D85" s="17" t="str">
        <f>Checklist!D145</f>
        <v>X</v>
      </c>
      <c r="E85" s="51" t="s">
        <v>239</v>
      </c>
      <c r="F85" s="44" t="str">
        <f>IF(C85="X", "Not Applicable", IF(Checklist!E145="Yes", "Component Met - Maintain Situational Awareness", IF(Checklist!E145="N/A", "Not Applicable", IF(Checklist!E145="No", "Medium Priority - Corrective Actions To Be Taken ASAP!", IF(Checklist!E145="", "Awaiting Response!")))))</f>
        <v>Not Applicable</v>
      </c>
      <c r="G85" s="18">
        <f t="shared" si="3"/>
        <v>0</v>
      </c>
      <c r="H85" s="18">
        <f t="shared" si="4"/>
        <v>0</v>
      </c>
      <c r="I85" s="18">
        <f t="shared" si="5"/>
        <v>0</v>
      </c>
    </row>
    <row r="86" spans="1:9" ht="37.5" customHeight="1" x14ac:dyDescent="0.25">
      <c r="A86" s="127"/>
      <c r="B86" s="49" t="s">
        <v>134</v>
      </c>
      <c r="C86" s="55" t="str">
        <f>Checklist!C149</f>
        <v>X</v>
      </c>
      <c r="D86" s="55" t="str">
        <f>Checklist!D149</f>
        <v>X</v>
      </c>
      <c r="E86" s="51" t="s">
        <v>239</v>
      </c>
      <c r="F86" s="44" t="str">
        <f>IF(C86="X", "Not Applicable", IF(Checklist!E150="Yes", "Component Met - Maintain Situational Awareness", IF(Checklist!E150="N/A", "Not Applicable", IF(Checklist!E150="No", "Medium Priority - Corrective Actions To Be Taken ASAP!", IF(Checklist!E150="", "Awaiting Response!")))))</f>
        <v>Not Applicable</v>
      </c>
      <c r="G86" s="18">
        <f t="shared" si="3"/>
        <v>0</v>
      </c>
      <c r="H86" s="18">
        <f t="shared" si="4"/>
        <v>0</v>
      </c>
      <c r="I86" s="18">
        <f t="shared" si="5"/>
        <v>0</v>
      </c>
    </row>
    <row r="87" spans="1:9" ht="45.75" customHeight="1" x14ac:dyDescent="0.25">
      <c r="A87" s="127"/>
      <c r="B87" s="50" t="s">
        <v>137</v>
      </c>
      <c r="C87" s="17" t="str">
        <f>Checklist!C153</f>
        <v>X</v>
      </c>
      <c r="D87" s="17" t="str">
        <f>Checklist!D153</f>
        <v>X</v>
      </c>
      <c r="E87" s="51" t="s">
        <v>239</v>
      </c>
      <c r="F87" s="44" t="str">
        <f>IF(C87="X", "Not Applicable", IF(Checklist!E153="Yes", "Component Met - Maintain Situational Awareness", IF(Checklist!E153="N/A", "Not Applicable", IF(Checklist!E153="No", "Medium Priority - Corrective Actions To Be Taken ASAP!", IF(Checklist!E153="", "Awaiting Response!")))))</f>
        <v>Not Applicable</v>
      </c>
      <c r="G87" s="18">
        <f t="shared" si="3"/>
        <v>0</v>
      </c>
      <c r="H87" s="18">
        <f t="shared" si="4"/>
        <v>0</v>
      </c>
      <c r="I87" s="18">
        <f t="shared" si="5"/>
        <v>0</v>
      </c>
    </row>
    <row r="88" spans="1:9" ht="60" customHeight="1" x14ac:dyDescent="0.25">
      <c r="A88" s="127"/>
      <c r="B88" s="47">
        <v>97</v>
      </c>
      <c r="C88" s="17" t="str">
        <f>Checklist!C155</f>
        <v>This entity requires specific security protocols be followed in the event a trip must be delayed, discontinued, require multiple days to complete or exceeds hours-of-service regulations.</v>
      </c>
      <c r="D88" s="17" t="str">
        <f>Checklist!D155</f>
        <v>This company requires specific security protocols be followed in the event a trip must be delayed, discontinued, require multiple days to complete or exceeds hours-of-service regulations.</v>
      </c>
      <c r="E88" s="51" t="s">
        <v>239</v>
      </c>
      <c r="F88" s="44" t="str">
        <f>IF(Checklist!E155="Yes", "Component Met - Maintain Situational Awareness", IF(Checklist!E155="No", "Medium Priority - Corrective Actions To Be Taken ASAP!", IF(Checklist!E155="", "Awaiting Response!")))</f>
        <v>Awaiting Response!</v>
      </c>
      <c r="G88" s="18">
        <f t="shared" si="3"/>
        <v>0</v>
      </c>
      <c r="H88" s="18">
        <f t="shared" si="4"/>
        <v>1</v>
      </c>
      <c r="I88" s="18">
        <f t="shared" si="5"/>
        <v>1</v>
      </c>
    </row>
    <row r="89" spans="1:9" ht="25.5" x14ac:dyDescent="0.25">
      <c r="A89" s="41" t="s">
        <v>224</v>
      </c>
      <c r="B89" s="56"/>
      <c r="C89" s="53" t="s">
        <v>200</v>
      </c>
      <c r="D89" s="53" t="s">
        <v>200</v>
      </c>
      <c r="E89" s="51" t="s">
        <v>239</v>
      </c>
      <c r="F89" s="54" t="s">
        <v>201</v>
      </c>
      <c r="G89" s="18">
        <f t="shared" si="3"/>
        <v>0</v>
      </c>
      <c r="H89" s="18">
        <f t="shared" si="4"/>
        <v>0</v>
      </c>
      <c r="I89" s="18">
        <f t="shared" si="5"/>
        <v>0</v>
      </c>
    </row>
    <row r="90" spans="1:9" ht="38.25" customHeight="1" x14ac:dyDescent="0.25">
      <c r="A90" s="41" t="s">
        <v>1</v>
      </c>
      <c r="B90" s="42">
        <v>2</v>
      </c>
      <c r="C90" s="17" t="str">
        <f>Checklist!C15</f>
        <v>This entity designates an alternate Security Coordinator/Director.</v>
      </c>
      <c r="D90" s="17" t="str">
        <f>Checklist!D15</f>
        <v>A qualified individual with this title must be identified (may be a shared title).</v>
      </c>
      <c r="E90" s="57" t="s">
        <v>240</v>
      </c>
      <c r="F90" s="44" t="str">
        <f>IF(Checklist!E15="Yes", "Component Met - Maintain Situational Awareness", IF(Checklist!E15="No", "Low Priority - Corrective Actions To Be Taken At Earliest Convenience.", IF(Checklist!E15="", "Awaiting Response!")))</f>
        <v>Awaiting Response!</v>
      </c>
      <c r="G90" s="18">
        <f>IF(F90="Low Priority - Corrective Actions To Be Taken At Earliest Convenience.", 1, 0)</f>
        <v>0</v>
      </c>
      <c r="H90" s="18">
        <f t="shared" si="4"/>
        <v>1</v>
      </c>
      <c r="I90" s="18">
        <f t="shared" si="5"/>
        <v>1</v>
      </c>
    </row>
    <row r="91" spans="1:9" ht="59.25" customHeight="1" x14ac:dyDescent="0.25">
      <c r="A91" s="41" t="s">
        <v>2</v>
      </c>
      <c r="B91" s="42">
        <v>6</v>
      </c>
      <c r="C91" s="17" t="str">
        <f>Checklist!C20</f>
        <v xml:space="preserve">Management  generally supports efforts to improve security and provides funding and/or approves corrective actions to security vulnerabilities or weaknesses identified.  </v>
      </c>
      <c r="D91" s="17" t="str">
        <f>Checklist!D20</f>
        <v>Management for the entity should support efforts to enhance security and should consider ensuring that funds are provided toward mitigation measures designed to address security vulnerabilities identified.</v>
      </c>
      <c r="E91" s="57" t="s">
        <v>240</v>
      </c>
      <c r="F91" s="44" t="str">
        <f>IF(Checklist!E20="Yes", "Component Met - Maintain Situational Awareness", IF(Checklist!E20="No", "Low Priority - Corrective Actions To Be Taken At Earliest Convenience.", IF(Checklist!E20="", "Awaiting Response!")))</f>
        <v>Awaiting Response!</v>
      </c>
      <c r="G91" s="18">
        <f t="shared" ref="G91:G127" si="6">IF(F91="Low Priority - Corrective Actions To Be Taken At Earliest Convenience.", 1, 0)</f>
        <v>0</v>
      </c>
      <c r="H91" s="18">
        <f t="shared" si="4"/>
        <v>1</v>
      </c>
      <c r="I91" s="18">
        <f t="shared" si="5"/>
        <v>1</v>
      </c>
    </row>
    <row r="92" spans="1:9" ht="60" customHeight="1" x14ac:dyDescent="0.25">
      <c r="A92" s="127" t="s">
        <v>208</v>
      </c>
      <c r="B92" s="42">
        <v>8</v>
      </c>
      <c r="C92" s="17" t="str">
        <f>Checklist!C23</f>
        <v>This entity limits access to its security plan or security procedures to employees with a "need-to-know.”</v>
      </c>
      <c r="D92" s="17" t="str">
        <f>Checklist!D23</f>
        <v xml:space="preserve">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v>
      </c>
      <c r="E92" s="57" t="s">
        <v>240</v>
      </c>
      <c r="F92" s="44" t="str">
        <f>IF(Checklist!E23="Yes", "Component Met - Maintain Situational Awareness", IF(Checklist!E23="No", "Low Priority - Corrective Actions To Be Taken At Earliest Convenience.", IF(Checklist!E23="", "Awaiting Response!")))</f>
        <v>Awaiting Response!</v>
      </c>
      <c r="G92" s="18">
        <f t="shared" si="6"/>
        <v>0</v>
      </c>
      <c r="H92" s="18">
        <f t="shared" si="4"/>
        <v>1</v>
      </c>
      <c r="I92" s="18">
        <f t="shared" si="5"/>
        <v>1</v>
      </c>
    </row>
    <row r="93" spans="1:9" ht="72" customHeight="1" x14ac:dyDescent="0.25">
      <c r="A93" s="127"/>
      <c r="B93" s="42">
        <v>9</v>
      </c>
      <c r="C93" s="17" t="str">
        <f>Checklist!C24</f>
        <v>This entity requires that employees with access to security procedures sign a non-disclosure agreement (NDA).</v>
      </c>
      <c r="D93" s="17" t="str">
        <f>Checklist!D24</f>
        <v>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v>
      </c>
      <c r="E93" s="57" t="s">
        <v>240</v>
      </c>
      <c r="F93" s="44" t="str">
        <f>IF(Checklist!E24="Yes", "Component Met - Maintain Situational Awareness", IF(Checklist!E24="No", "Low Priority - Corrective Actions To Be Taken At Earliest Convenience.", IF(Checklist!E24="", "Awaiting Response!")))</f>
        <v>Awaiting Response!</v>
      </c>
      <c r="G93" s="18">
        <f t="shared" si="6"/>
        <v>0</v>
      </c>
      <c r="H93" s="18">
        <f t="shared" si="4"/>
        <v>1</v>
      </c>
      <c r="I93" s="18">
        <f t="shared" si="5"/>
        <v>1</v>
      </c>
    </row>
    <row r="94" spans="1:9" ht="50.25" customHeight="1" x14ac:dyDescent="0.25">
      <c r="A94" s="127"/>
      <c r="B94" s="42">
        <v>12</v>
      </c>
      <c r="C94" s="17" t="str">
        <f>Checklist!C27</f>
        <v>This entity requires that their security policies be reviewed at least annually and updated as needed.</v>
      </c>
      <c r="D94" s="17" t="str">
        <f>Checklist!D27</f>
        <v>An annual review of any written security procedures is required, and the date they were last reviewed or updated noted.</v>
      </c>
      <c r="E94" s="57" t="s">
        <v>240</v>
      </c>
      <c r="F94" s="44" t="str">
        <f>IF(Checklist!E27="Yes", "Component Met - Maintain Situational Awareness", IF(Checklist!E27="No", "Low Priority - Corrective Actions To Be Taken At Earliest Convenience.", IF(Checklist!E27="", "Awaiting Response!")))</f>
        <v>Awaiting Response!</v>
      </c>
      <c r="G94" s="18">
        <f t="shared" si="6"/>
        <v>0</v>
      </c>
      <c r="H94" s="18">
        <f t="shared" si="4"/>
        <v>1</v>
      </c>
      <c r="I94" s="18">
        <f t="shared" si="5"/>
        <v>1</v>
      </c>
    </row>
    <row r="95" spans="1:9" ht="85.5" customHeight="1" x14ac:dyDescent="0.25">
      <c r="A95" s="127"/>
      <c r="B95" s="42">
        <v>13</v>
      </c>
      <c r="C95" s="17" t="str">
        <f>Checklist!C28</f>
        <v xml:space="preserve">Employees are provided with site-specific, up to date contact information for entity management and/or security personnel to be notified in the event of a security incident and this entity periodically tests their notification or "call-tree" procedures. </v>
      </c>
      <c r="D95" s="17" t="str">
        <f>Checklist!D28</f>
        <v>"Contact lists" provided to employees should include security personnel to be contacted and the data should be current.</v>
      </c>
      <c r="E95" s="57" t="s">
        <v>240</v>
      </c>
      <c r="F95" s="44" t="str">
        <f>IF(Checklist!E28="Yes", "Component Met - Maintain Situational Awareness", IF(Checklist!E28="No", "Low Priority - Corrective Actions To Be Taken At Earliest Convenience.", IF(Checklist!E28="", "Awaiting Response!")))</f>
        <v>Awaiting Response!</v>
      </c>
      <c r="G95" s="18">
        <f t="shared" si="6"/>
        <v>0</v>
      </c>
      <c r="H95" s="18">
        <f t="shared" si="4"/>
        <v>1</v>
      </c>
      <c r="I95" s="18">
        <f t="shared" si="5"/>
        <v>1</v>
      </c>
    </row>
    <row r="96" spans="1:9" ht="38.25" x14ac:dyDescent="0.25">
      <c r="A96" s="41" t="s">
        <v>209</v>
      </c>
      <c r="B96" s="56"/>
      <c r="C96" s="53" t="s">
        <v>202</v>
      </c>
      <c r="D96" s="53" t="s">
        <v>202</v>
      </c>
      <c r="E96" s="57" t="s">
        <v>240</v>
      </c>
      <c r="F96" s="54" t="s">
        <v>201</v>
      </c>
      <c r="G96" s="18">
        <f t="shared" si="6"/>
        <v>0</v>
      </c>
      <c r="H96" s="18">
        <f t="shared" si="4"/>
        <v>0</v>
      </c>
      <c r="I96" s="18">
        <f t="shared" si="5"/>
        <v>0</v>
      </c>
    </row>
    <row r="97" spans="1:9" ht="25.5" x14ac:dyDescent="0.25">
      <c r="A97" s="41" t="s">
        <v>210</v>
      </c>
      <c r="B97" s="56"/>
      <c r="C97" s="53" t="s">
        <v>203</v>
      </c>
      <c r="D97" s="53" t="s">
        <v>203</v>
      </c>
      <c r="E97" s="57" t="s">
        <v>240</v>
      </c>
      <c r="F97" s="54" t="s">
        <v>201</v>
      </c>
      <c r="G97" s="18">
        <f t="shared" si="6"/>
        <v>0</v>
      </c>
      <c r="H97" s="18">
        <f t="shared" si="4"/>
        <v>0</v>
      </c>
      <c r="I97" s="18">
        <f t="shared" si="5"/>
        <v>0</v>
      </c>
    </row>
    <row r="98" spans="1:9" ht="44.25" customHeight="1" x14ac:dyDescent="0.25">
      <c r="A98" s="41" t="s">
        <v>211</v>
      </c>
      <c r="B98" s="42">
        <v>20</v>
      </c>
      <c r="C98" s="17" t="str">
        <f>Checklist!C38</f>
        <v xml:space="preserve">This entity controls personnel information (i.e. SSN, address, drivers license, etc.) that may be deemed sensitive in nature.  </v>
      </c>
      <c r="D98" s="17" t="str">
        <f>Checklist!D38</f>
        <v>This facility controls and minimizes internal and external access to personnel information (keeps files or office locked, computer access controlled).</v>
      </c>
      <c r="E98" s="57" t="s">
        <v>240</v>
      </c>
      <c r="F98" s="44" t="str">
        <f>IF(Checklist!E38="Yes", "Component Met - Maintain Situational Awareness", IF(Checklist!E38="No", "Low Priority - Corrective Actions To Be Taken At Earliest Convenience.", IF(Checklist!E38="", "Awaiting Response!")))</f>
        <v>Awaiting Response!</v>
      </c>
      <c r="G98" s="18">
        <f t="shared" si="6"/>
        <v>0</v>
      </c>
      <c r="H98" s="18">
        <f t="shared" si="4"/>
        <v>1</v>
      </c>
      <c r="I98" s="18">
        <f t="shared" si="5"/>
        <v>1</v>
      </c>
    </row>
    <row r="99" spans="1:9" ht="25.5" x14ac:dyDescent="0.25">
      <c r="A99" s="41" t="s">
        <v>212</v>
      </c>
      <c r="B99" s="56"/>
      <c r="C99" s="53" t="s">
        <v>204</v>
      </c>
      <c r="D99" s="53" t="s">
        <v>204</v>
      </c>
      <c r="E99" s="57" t="s">
        <v>240</v>
      </c>
      <c r="F99" s="54" t="s">
        <v>201</v>
      </c>
      <c r="G99" s="18">
        <f t="shared" si="6"/>
        <v>0</v>
      </c>
      <c r="H99" s="18">
        <f t="shared" si="4"/>
        <v>0</v>
      </c>
      <c r="I99" s="18">
        <f t="shared" si="5"/>
        <v>0</v>
      </c>
    </row>
    <row r="100" spans="1:9" ht="84" customHeight="1" x14ac:dyDescent="0.25">
      <c r="A100" s="41" t="s">
        <v>213</v>
      </c>
      <c r="B100" s="42">
        <v>27</v>
      </c>
      <c r="C100" s="17" t="str">
        <f>Checklist!C48</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D100" s="17" t="str">
        <f>Checklist!D48</f>
        <v xml:space="preserve">This entity asks applicants if they have been denied a Transportation Worker Identification Credential (TWIC) or a Commercial Driver's License with HazMat Endorsement (CDL-HME) for employment elsewhere specifically as the result of a security background check.   </v>
      </c>
      <c r="E100" s="57" t="s">
        <v>240</v>
      </c>
      <c r="F100" s="44" t="str">
        <f>IF(Checklist!E48="Yes", "Component Met - Maintain Situational Awareness", IF(Checklist!E48="No", "Low Priority - Corrective Actions To Be Taken At Earliest Convenience.", IF(Checklist!E48="", "Awaiting Response!")))</f>
        <v>Awaiting Response!</v>
      </c>
      <c r="G100" s="18">
        <f t="shared" si="6"/>
        <v>0</v>
      </c>
      <c r="H100" s="18">
        <f t="shared" si="4"/>
        <v>1</v>
      </c>
      <c r="I100" s="18">
        <f t="shared" si="5"/>
        <v>1</v>
      </c>
    </row>
    <row r="101" spans="1:9" ht="36" customHeight="1" x14ac:dyDescent="0.25">
      <c r="A101" s="127" t="s">
        <v>214</v>
      </c>
      <c r="B101" s="42">
        <v>33</v>
      </c>
      <c r="C101" s="17" t="str">
        <f>Checklist!C55</f>
        <v>This entity provides periodic security re-training to all employees.</v>
      </c>
      <c r="D101" s="17" t="str">
        <f>Checklist!D55</f>
        <v>This entity provides periodic security re-training (recurrent training) no less than every three years or with change of job.</v>
      </c>
      <c r="E101" s="57" t="s">
        <v>240</v>
      </c>
      <c r="F101" s="44" t="str">
        <f>IF(Checklist!E55="Yes", "Component Met - Maintain Situational Awareness", IF(Checklist!E55="No", "Low Priority - Corrective Actions To Be Taken At Earliest Convenience.", IF(Checklist!E55="", "Awaiting Response!")))</f>
        <v>Awaiting Response!</v>
      </c>
      <c r="G101" s="18">
        <f t="shared" si="6"/>
        <v>0</v>
      </c>
      <c r="H101" s="18">
        <f t="shared" si="4"/>
        <v>1</v>
      </c>
      <c r="I101" s="18">
        <f t="shared" si="5"/>
        <v>1</v>
      </c>
    </row>
    <row r="102" spans="1:9" ht="72" customHeight="1" x14ac:dyDescent="0.25">
      <c r="A102" s="127"/>
      <c r="B102" s="42">
        <v>35</v>
      </c>
      <c r="C102" s="17" t="str">
        <f>Checklist!C57</f>
        <v>This entity has comparable security training requirements for both regular employees and contracted employees with security responsibilities or access to security-related information.</v>
      </c>
      <c r="D102" s="17" t="str">
        <f>Checklist!D57</f>
        <v>This facility requires identical training requirements for both entity employees and contracted employees.</v>
      </c>
      <c r="E102" s="57" t="s">
        <v>240</v>
      </c>
      <c r="F102" s="44" t="str">
        <f>IF(Checklist!E57="Yes", "Component Met - Maintain Situational Awareness", IF(Checklist!E57="No", "Low Priority - Corrective Actions To Be Taken At Earliest Convenience.", IF(Checklist!E57="", "Awaiting Response!")))</f>
        <v>Awaiting Response!</v>
      </c>
      <c r="G102" s="18">
        <f t="shared" si="6"/>
        <v>0</v>
      </c>
      <c r="H102" s="18">
        <f t="shared" si="4"/>
        <v>1</v>
      </c>
      <c r="I102" s="18">
        <f t="shared" si="5"/>
        <v>1</v>
      </c>
    </row>
    <row r="103" spans="1:9" ht="58.5" customHeight="1" x14ac:dyDescent="0.25">
      <c r="A103" s="41" t="s">
        <v>215</v>
      </c>
      <c r="B103" s="42">
        <v>39</v>
      </c>
      <c r="C103" s="17" t="str">
        <f>Checklist!C62</f>
        <v>This entity has administrative and/or security personnel trained in the National Incident Management System (NIMS) or Incident Command System (ICS).</v>
      </c>
      <c r="D103" s="17" t="str">
        <f>Checklist!D62</f>
        <v>This entity has security personnel trained in the National Incident Management System (NIMS) or Incident Command System (ICS).</v>
      </c>
      <c r="E103" s="57" t="s">
        <v>240</v>
      </c>
      <c r="F103" s="44" t="str">
        <f>IF(Checklist!E62="Yes", "Component Met - Maintain Situational Awareness", IF(Checklist!E62="No", "Low Priority - Corrective Actions To Be Taken At Earliest Convenience.", IF(Checklist!E62="", "Awaiting Response!")))</f>
        <v>Awaiting Response!</v>
      </c>
      <c r="G103" s="18">
        <f t="shared" si="6"/>
        <v>0</v>
      </c>
      <c r="H103" s="18">
        <f t="shared" si="4"/>
        <v>1</v>
      </c>
      <c r="I103" s="18">
        <f t="shared" si="5"/>
        <v>1</v>
      </c>
    </row>
    <row r="104" spans="1:9" ht="72" customHeight="1" x14ac:dyDescent="0.25">
      <c r="A104" s="127" t="s">
        <v>216</v>
      </c>
      <c r="B104" s="42">
        <v>46</v>
      </c>
      <c r="C104" s="17" t="str">
        <f>Checklist!C71</f>
        <v>This entity utilizes advanced physical control locking measures beyond simple locks and keys (i.e.; biometric input, key card, PIN, combination locks) for access to buildings, sites or secure areas (excludes vehicles).</v>
      </c>
      <c r="D104" s="17" t="str">
        <f>Checklist!D71</f>
        <v>This entity/facility requires biometric (fingerprint, voice, eye scan, etc.) input, key card swipe, or PIN combination locks, for access to buildings, sites or secure areas.  Access is deactivated upon employee separation and codes are changed regularly.</v>
      </c>
      <c r="E104" s="57" t="s">
        <v>240</v>
      </c>
      <c r="F104" s="44" t="str">
        <f>IF(Checklist!E71="Yes", "Component Met - Maintain Situational Awareness", IF(Checklist!E71="No", "Low Priority - Corrective Actions To Be Taken At Earliest Convenience.", IF(Checklist!E71="", "Awaiting Response!")))</f>
        <v>Awaiting Response!</v>
      </c>
      <c r="G104" s="18">
        <f t="shared" si="6"/>
        <v>0</v>
      </c>
      <c r="H104" s="18">
        <f t="shared" si="4"/>
        <v>1</v>
      </c>
      <c r="I104" s="18">
        <f t="shared" si="5"/>
        <v>1</v>
      </c>
    </row>
    <row r="105" spans="1:9" ht="59.25" customHeight="1" x14ac:dyDescent="0.25">
      <c r="A105" s="127"/>
      <c r="B105" s="42">
        <v>47</v>
      </c>
      <c r="C105" s="17" t="str">
        <f>Checklist!C72</f>
        <v>Where appropriate, entrance and/or exit data to facilities and/or to secure areas can be reviewed as needed (may be written logs, PIN or biometric data, or recorded camera surveillance).</v>
      </c>
      <c r="D105" s="17" t="str">
        <f>Checklist!D72</f>
        <v>This entity/facility electronically records entrance/exit data for persons accessing restricted areas, and the data can be reviewed, if needed, either manually or electronically.  Manually recording (using a log) is an exceptable alternative if electronic record is unavailable.</v>
      </c>
      <c r="E105" s="57" t="s">
        <v>240</v>
      </c>
      <c r="F105" s="44" t="str">
        <f>IF(Checklist!E72="Yes", "Component Met - Maintain Situational Awareness", IF(Checklist!E72="No", "Low Priority - Corrective Actions To Be Taken At Earliest Convenience.", IF(Checklist!E72="", "Awaiting Response!")))</f>
        <v>Awaiting Response!</v>
      </c>
      <c r="G105" s="18">
        <f t="shared" si="6"/>
        <v>0</v>
      </c>
      <c r="H105" s="18">
        <f t="shared" si="4"/>
        <v>1</v>
      </c>
      <c r="I105" s="18">
        <f t="shared" si="5"/>
        <v>1</v>
      </c>
    </row>
    <row r="106" spans="1:9" ht="36" customHeight="1" x14ac:dyDescent="0.25">
      <c r="A106" s="127" t="s">
        <v>217</v>
      </c>
      <c r="B106" s="42">
        <v>57</v>
      </c>
      <c r="C106" s="17" t="str">
        <f>Checklist!C83</f>
        <v>This entity provides a secure location for employee parking separate from visitor parking.</v>
      </c>
      <c r="D106" s="17" t="str">
        <f>Checklist!D83</f>
        <v>This facility provides a secure location for employee parking, preferably serparate from visitor parking.</v>
      </c>
      <c r="E106" s="57" t="s">
        <v>240</v>
      </c>
      <c r="F106" s="44" t="str">
        <f>IF(Checklist!E83="Yes", "Component Met - Maintain Situational Awareness", IF(Checklist!E83="No", "Low Priority - Corrective Actions To Be Taken At Earliest Convenience.", IF(Checklist!E83="", "Awaiting Response!")))</f>
        <v>Awaiting Response!</v>
      </c>
      <c r="G106" s="18">
        <f t="shared" si="6"/>
        <v>0</v>
      </c>
      <c r="H106" s="18">
        <f t="shared" si="4"/>
        <v>1</v>
      </c>
      <c r="I106" s="18">
        <f t="shared" si="5"/>
        <v>1</v>
      </c>
    </row>
    <row r="107" spans="1:9" ht="44.25" customHeight="1" x14ac:dyDescent="0.25">
      <c r="A107" s="127"/>
      <c r="B107" s="42">
        <v>58</v>
      </c>
      <c r="C107" s="17" t="str">
        <f>Checklist!C84</f>
        <v>Clearly visible and easily understood signs are present that identify restricted or off-limit areas.</v>
      </c>
      <c r="D107" s="17" t="str">
        <f>Checklist!D84</f>
        <v>Clearly visible and easily understood signs are used that identify restricted or off-limit areas at this entity/ facility, as well as any facility security practices that the public may be subjected to.</v>
      </c>
      <c r="E107" s="57" t="s">
        <v>240</v>
      </c>
      <c r="F107" s="44" t="str">
        <f>IF(Checklist!E84="Yes", "Component Met - Maintain Situational Awareness", IF(Checklist!E84="No", "Low Priority - Corrective Actions To Be Taken At Earliest Convenience.", IF(Checklist!E84="", "Awaiting Response!")))</f>
        <v>Awaiting Response!</v>
      </c>
      <c r="G107" s="18">
        <f t="shared" si="6"/>
        <v>0</v>
      </c>
      <c r="H107" s="18">
        <f t="shared" si="4"/>
        <v>1</v>
      </c>
      <c r="I107" s="18">
        <f t="shared" si="5"/>
        <v>1</v>
      </c>
    </row>
    <row r="108" spans="1:9" ht="47.25" customHeight="1" x14ac:dyDescent="0.25">
      <c r="A108" s="127"/>
      <c r="B108" s="42">
        <v>59</v>
      </c>
      <c r="C108" s="17" t="str">
        <f>Checklist!C85</f>
        <v xml:space="preserve">Vehicle parking, stopping or standing is controlled, to the extent possible, along perimeter fencing or near restricted areas.  </v>
      </c>
      <c r="D108" s="17" t="str">
        <f>Checklist!D85</f>
        <v>Vehicle parking, stopping or standing is adequately restricted, to the extent possible, in areas within or adjacent to all facilities.</v>
      </c>
      <c r="E108" s="57" t="s">
        <v>240</v>
      </c>
      <c r="F108" s="44" t="str">
        <f>IF(Checklist!E85="Yes", "Component Met - Maintain Situational Awareness", IF(Checklist!E85="No", "Low Priority - Corrective Actions To Be Taken At Earliest Convenience.", IF(Checklist!E85="", "Awaiting Response!")))</f>
        <v>Awaiting Response!</v>
      </c>
      <c r="G108" s="18">
        <f t="shared" si="6"/>
        <v>0</v>
      </c>
      <c r="H108" s="18">
        <f t="shared" si="4"/>
        <v>1</v>
      </c>
      <c r="I108" s="18">
        <f t="shared" si="5"/>
        <v>1</v>
      </c>
    </row>
    <row r="109" spans="1:9" ht="58.5" customHeight="1" x14ac:dyDescent="0.25">
      <c r="A109" s="127"/>
      <c r="B109" s="42">
        <v>60</v>
      </c>
      <c r="C109" s="17" t="str">
        <f>Checklist!C86</f>
        <v>This entity controls the growth of vegetation so that sight lines to vehicles, pedestrians, perimeter fences or restricted areas are unobstructed.</v>
      </c>
      <c r="D109" s="17" t="str">
        <f>Checklist!D86</f>
        <v xml:space="preserve">This entity adequately controls growth of vegetation so that sight lines to vehicles, pedestrians or restricted areas remain unobstructed. </v>
      </c>
      <c r="E109" s="57" t="s">
        <v>240</v>
      </c>
      <c r="F109" s="44" t="str">
        <f>IF(Checklist!E86="Yes", "Component Met - Maintain Situational Awareness", IF(Checklist!E86="No", "Low Priority - Corrective Actions To Be Taken At Earliest Convenience.", IF(Checklist!E86="", "Awaiting Response!")))</f>
        <v>Awaiting Response!</v>
      </c>
      <c r="G109" s="18">
        <f t="shared" si="6"/>
        <v>0</v>
      </c>
      <c r="H109" s="18">
        <f t="shared" si="4"/>
        <v>1</v>
      </c>
      <c r="I109" s="18">
        <f t="shared" si="5"/>
        <v>1</v>
      </c>
    </row>
    <row r="110" spans="1:9" ht="72" customHeight="1" x14ac:dyDescent="0.25">
      <c r="A110" s="127"/>
      <c r="B110" s="42">
        <v>61</v>
      </c>
      <c r="C110" s="17" t="str">
        <f>Checklist!C87</f>
        <v xml:space="preserve">This entity conducts periodic random security checks on personnel/vehicles and/or other physical security countermeasures (i.e. random perimeter checks, breach/trespass tests, bomb threat drills, etc.).  </v>
      </c>
      <c r="D110" s="17" t="str">
        <f>Checklist!D87</f>
        <v xml:space="preserve">This entity uses unique or random security measures that introduce unpredictability into the entity’s practices for an enhanced deterrent effect.  May be spot inspections, “red alerts,” or other random/imaginative security initiatives. </v>
      </c>
      <c r="E110" s="57" t="s">
        <v>240</v>
      </c>
      <c r="F110" s="44" t="str">
        <f>IF(Checklist!E87="Yes", "Component Met - Maintain Situational Awareness", IF(Checklist!E87="No", "Low Priority - Corrective Actions To Be Taken At Earliest Convenience.", IF(Checklist!E87="", "Awaiting Response!")))</f>
        <v>Awaiting Response!</v>
      </c>
      <c r="G110" s="18">
        <f t="shared" si="6"/>
        <v>0</v>
      </c>
      <c r="H110" s="18">
        <f t="shared" si="4"/>
        <v>1</v>
      </c>
      <c r="I110" s="18">
        <f t="shared" si="5"/>
        <v>1</v>
      </c>
    </row>
    <row r="111" spans="1:9" ht="33.75" customHeight="1" x14ac:dyDescent="0.25">
      <c r="A111" s="41" t="s">
        <v>218</v>
      </c>
      <c r="B111" s="42">
        <v>65</v>
      </c>
      <c r="C111" s="17" t="str">
        <f>Checklist!C92</f>
        <v>This entity identifies a qualified IT security officer or coordinator.</v>
      </c>
      <c r="D111" s="17" t="str">
        <f>Checklist!D92</f>
        <v>This entity identifies an IT security officer or coordinator.</v>
      </c>
      <c r="E111" s="57" t="s">
        <v>240</v>
      </c>
      <c r="F111" s="44" t="str">
        <f>IF(Checklist!E92="Yes", "Component Met - Maintain Situational Awareness", IF(Checklist!E92="No", "Low Priority - Corrective Actions To Be Taken At Earliest Convenience.", IF(Checklist!E92="", "Awaiting Response!")))</f>
        <v>Awaiting Response!</v>
      </c>
      <c r="G111" s="18">
        <f t="shared" si="6"/>
        <v>0</v>
      </c>
      <c r="H111" s="18">
        <f t="shared" si="4"/>
        <v>1</v>
      </c>
      <c r="I111" s="18">
        <f t="shared" si="5"/>
        <v>1</v>
      </c>
    </row>
    <row r="112" spans="1:9" ht="58.5" customHeight="1" x14ac:dyDescent="0.25">
      <c r="A112" s="127" t="s">
        <v>219</v>
      </c>
      <c r="B112" s="42">
        <v>69</v>
      </c>
      <c r="C112" s="17" t="str">
        <f>Checklist!C98</f>
        <v>This entity provides some type of supplemental equipment for securing vehicles, which may include steering wheel locks, theft alarms, "kill switches," or other devices.</v>
      </c>
      <c r="D112" s="17" t="str">
        <f>Checklist!D98</f>
        <v>This entity provides some type of supplemental equipment for securing vehicles (i.e.; steering wheel locks, theft alarms, "kill switches," other devices).</v>
      </c>
      <c r="E112" s="57" t="s">
        <v>240</v>
      </c>
      <c r="F112" s="44" t="str">
        <f>IF(Checklist!E98="Yes", "Component Met - Maintain Situational Awareness", IF(Checklist!E98="No", "Low Priority - Corrective Actions To Be Taken At Earliest Convenience.", IF(Checklist!E98="", "Awaiting Response!")))</f>
        <v>Awaiting Response!</v>
      </c>
      <c r="G112" s="18">
        <f t="shared" si="6"/>
        <v>0</v>
      </c>
      <c r="H112" s="18">
        <f t="shared" si="4"/>
        <v>1</v>
      </c>
      <c r="I112" s="18">
        <f t="shared" si="5"/>
        <v>1</v>
      </c>
    </row>
    <row r="113" spans="1:9" ht="45.75" customHeight="1" x14ac:dyDescent="0.25">
      <c r="A113" s="127"/>
      <c r="B113" s="42">
        <v>71</v>
      </c>
      <c r="C113" s="17" t="str">
        <f>Checklist!C100</f>
        <v>This entity employs technology that requires the use of key card, PIN or biometric input to enter or start vehicles.</v>
      </c>
      <c r="D113" s="17" t="str">
        <f>Checklist!D100</f>
        <v>This entity uses key card, PIN or biometric (fingerprint, voice command, etc.) input to enter or start vehicles</v>
      </c>
      <c r="E113" s="57" t="s">
        <v>240</v>
      </c>
      <c r="F113" s="44" t="str">
        <f>IF(Checklist!E100="Yes", "Component Met - Maintain Situational Awareness", IF(Checklist!E100="No", "Low Priority - Corrective Actions To Be Taken At Earliest Convenience.", IF(Checklist!E100="", "Awaiting Response!")))</f>
        <v>Awaiting Response!</v>
      </c>
      <c r="G113" s="18">
        <f t="shared" si="6"/>
        <v>0</v>
      </c>
      <c r="H113" s="18">
        <f t="shared" si="4"/>
        <v>1</v>
      </c>
      <c r="I113" s="18">
        <f t="shared" si="5"/>
        <v>1</v>
      </c>
    </row>
    <row r="114" spans="1:9" ht="33.75" customHeight="1" x14ac:dyDescent="0.25">
      <c r="A114" s="127"/>
      <c r="B114" s="42" t="s">
        <v>302</v>
      </c>
      <c r="C114" s="17" t="str">
        <f>Checklist!C101</f>
        <v>This entity equips vehicles or provides drivers with panic button capability.</v>
      </c>
      <c r="D114" s="17" t="str">
        <f>Checklist!D101</f>
        <v>This entity equips vehicles with some type of panic button capability.</v>
      </c>
      <c r="E114" s="57" t="s">
        <v>240</v>
      </c>
      <c r="F114" s="44" t="str">
        <f>IF(Checklist!E101="Yes", "Component Met - Maintain Situational Awareness", IF(Checklist!E101="No", "Low Priority - Corrective Actions To Be Taken At Earliest Convenience.", IF(Checklist!E101="", "Awaiting Response!")))</f>
        <v>Awaiting Response!</v>
      </c>
      <c r="G114" s="18">
        <f t="shared" si="6"/>
        <v>0</v>
      </c>
      <c r="H114" s="18">
        <f t="shared" si="4"/>
        <v>1</v>
      </c>
      <c r="I114" s="18">
        <f t="shared" si="5"/>
        <v>1</v>
      </c>
    </row>
    <row r="115" spans="1:9" ht="48.75" customHeight="1" x14ac:dyDescent="0.25">
      <c r="A115" s="127"/>
      <c r="B115" s="42" t="s">
        <v>303</v>
      </c>
      <c r="C115" s="17" t="str">
        <f>Checklist!C102</f>
        <v xml:space="preserve">This entity uses unique distress codes or signals to alert dispatch, police or other employees in the event of an emergency situation. </v>
      </c>
      <c r="D115" s="17" t="str">
        <f>Checklist!D102</f>
        <v xml:space="preserve">This entity has instituted a distress code or signals in order to alert dispatch, other drivers/employees in the event of emergency situations. </v>
      </c>
      <c r="E115" s="57" t="s">
        <v>240</v>
      </c>
      <c r="F115" s="44" t="str">
        <f>IF(Checklist!E102="Yes", "Component Met - Maintain Situational Awareness", IF(Checklist!E102="No", "Low Priority - Corrective Actions To Be Taken At Earliest Convenience.", IF(Checklist!E102="", "Awaiting Response!")))</f>
        <v>Awaiting Response!</v>
      </c>
      <c r="G115" s="18">
        <f t="shared" ref="G115" si="7">IF(F115="Low Priority - Corrective Actions To Be Taken At Earliest Convenience.", 1, 0)</f>
        <v>0</v>
      </c>
      <c r="H115" s="18">
        <f t="shared" ref="H115" si="8">IF(F115="Not Applicable", 0, 1)</f>
        <v>1</v>
      </c>
      <c r="I115" s="18">
        <f t="shared" ref="I115" si="9">IF(F115="Awaiting Response!", 1, 0)</f>
        <v>1</v>
      </c>
    </row>
    <row r="116" spans="1:9" ht="45.75" customHeight="1" x14ac:dyDescent="0.25">
      <c r="A116" s="127"/>
      <c r="B116" s="42">
        <v>73</v>
      </c>
      <c r="C116" s="17" t="str">
        <f>Checklist!C103</f>
        <v>This entity uses vehicles equipped with an interior and/or exterior on-board, functioning and recording video camera.</v>
      </c>
      <c r="D116" s="17" t="str">
        <f>Checklist!D103</f>
        <v>This entity equips all vehicles with  an on-board, functioning and recording video camera.</v>
      </c>
      <c r="E116" s="57" t="s">
        <v>240</v>
      </c>
      <c r="F116" s="44" t="str">
        <f>IF(Checklist!E103="Yes", "Component Met - Maintain Situational Awareness", IF(Checklist!E103="No", "Low Priority - Corrective Actions To Be Taken At Earliest Convenience.", IF(Checklist!E103="", "Awaiting Response!")))</f>
        <v>Awaiting Response!</v>
      </c>
      <c r="G116" s="18">
        <f t="shared" si="6"/>
        <v>0</v>
      </c>
      <c r="H116" s="18">
        <f t="shared" si="4"/>
        <v>1</v>
      </c>
      <c r="I116" s="18">
        <f t="shared" si="5"/>
        <v>1</v>
      </c>
    </row>
    <row r="117" spans="1:9" ht="60" customHeight="1" x14ac:dyDescent="0.25">
      <c r="A117" s="127"/>
      <c r="B117" s="47">
        <v>76</v>
      </c>
      <c r="C117" s="17" t="str">
        <f>Checklist!C106</f>
        <v>This entity restricts or has policies regarding overnight parking of vehicles at off-site locations (i.e.; residences, shopping centers, parking lots, etc.).</v>
      </c>
      <c r="D117" s="17" t="str">
        <f>Checklist!D106</f>
        <v>This entity prohibits unauthorized overnight parking of company vehicles at off-site locations (i.e.; residences, shopping centers, parking lots, etc.).</v>
      </c>
      <c r="E117" s="57" t="s">
        <v>240</v>
      </c>
      <c r="F117" s="44" t="str">
        <f>IF(Checklist!E106="Yes", "Component Met - Maintain Situational Awareness", IF(Checklist!E106="No", "Low Priority - Corrective Actions To Be Taken At Earliest Convenience.", IF(Checklist!E106="", "Awaiting Response!")))</f>
        <v>Awaiting Response!</v>
      </c>
      <c r="G117" s="18">
        <f t="shared" si="6"/>
        <v>0</v>
      </c>
      <c r="H117" s="18">
        <f t="shared" si="4"/>
        <v>1</v>
      </c>
      <c r="I117" s="18">
        <f t="shared" si="5"/>
        <v>1</v>
      </c>
    </row>
    <row r="118" spans="1:9" ht="36" customHeight="1" x14ac:dyDescent="0.25">
      <c r="A118" s="127" t="s">
        <v>220</v>
      </c>
      <c r="B118" s="48" t="s">
        <v>118</v>
      </c>
      <c r="C118" s="17" t="str">
        <f>Checklist!C110</f>
        <v>X</v>
      </c>
      <c r="D118" s="17" t="str">
        <f>Checklist!D110</f>
        <v>X</v>
      </c>
      <c r="E118" s="57" t="s">
        <v>240</v>
      </c>
      <c r="F118" s="44" t="str">
        <f>IF(C118="X", "Not Applicable", IF(Checklist!E110="Yes", "Component Met - Maintain Situational Awareness", IF(Checklist!E110="N/A", "Not Applicable", IF(Checklist!E110="No", "Low Priority - Corrective Actions To Be Taken At Earliest Convenience.", IF(Checklist!E110="", "Awaiting Response!")))))</f>
        <v>Not Applicable</v>
      </c>
      <c r="G118" s="18">
        <f t="shared" si="6"/>
        <v>0</v>
      </c>
      <c r="H118" s="18">
        <f t="shared" si="4"/>
        <v>0</v>
      </c>
      <c r="I118" s="18">
        <f t="shared" si="5"/>
        <v>0</v>
      </c>
    </row>
    <row r="119" spans="1:9" ht="61.5" customHeight="1" x14ac:dyDescent="0.25">
      <c r="A119" s="127"/>
      <c r="B119" s="52" t="s">
        <v>122</v>
      </c>
      <c r="C119" s="55" t="str">
        <f>Checklist!C115</f>
        <v>X</v>
      </c>
      <c r="D119" s="55" t="str">
        <f>Checklist!D115</f>
        <v>X</v>
      </c>
      <c r="E119" s="57" t="s">
        <v>240</v>
      </c>
      <c r="F119" s="44" t="str">
        <f>IF(C119="X", "Not Applicable", IF(Checklist!E115="Yes", "Component Met - Maintain Situational Awareness", IF(Checklist!E115="N/A", "Not Applicable", IF(Checklist!E115="No", "Low Priority - Corrective Actions To Be Taken At Earliest Convenience.", IF(Checklist!E115="", "Awaiting Response!")))))</f>
        <v>Not Applicable</v>
      </c>
      <c r="G119" s="18">
        <f t="shared" si="6"/>
        <v>0</v>
      </c>
      <c r="H119" s="18">
        <f t="shared" si="4"/>
        <v>0</v>
      </c>
      <c r="I119" s="18">
        <f t="shared" si="5"/>
        <v>0</v>
      </c>
    </row>
    <row r="120" spans="1:9" ht="57.75" customHeight="1" x14ac:dyDescent="0.25">
      <c r="A120" s="127"/>
      <c r="B120" s="50" t="s">
        <v>126</v>
      </c>
      <c r="C120" s="17" t="str">
        <f>Checklist!C119</f>
        <v>X</v>
      </c>
      <c r="D120" s="17" t="str">
        <f>Checklist!D119</f>
        <v>X</v>
      </c>
      <c r="E120" s="57" t="s">
        <v>240</v>
      </c>
      <c r="F120" s="44" t="str">
        <f>IF(C120="X", "Not Applicable", IF(Checklist!E119="Yes", "Component Met - Maintain Situational Awareness", IF(Checklist!E119="N/A", "Not Applicable", IF(Checklist!E119="No", "Low Priority - Corrective Actions To Be Taken At Earliest Convenience.", IF(Checklist!E119="", "Awaiting Response!")))))</f>
        <v>Not Applicable</v>
      </c>
      <c r="G120" s="18">
        <f t="shared" si="6"/>
        <v>0</v>
      </c>
      <c r="H120" s="18">
        <f t="shared" si="4"/>
        <v>0</v>
      </c>
      <c r="I120" s="18">
        <f t="shared" si="5"/>
        <v>0</v>
      </c>
    </row>
    <row r="121" spans="1:9" ht="87" customHeight="1" x14ac:dyDescent="0.25">
      <c r="A121" s="41" t="s">
        <v>207</v>
      </c>
      <c r="B121" s="42">
        <v>85</v>
      </c>
      <c r="C121" s="17" t="str">
        <f>Checklist!C126</f>
        <v>Administrative or security personnel at this company regularly check the status of the DHS sponsored National Terrorism Alert System (NTAS) or have enrolled to receive automatic electronic NTAS alert updates at www.dhs.gov/alerts or other government site.</v>
      </c>
      <c r="D121" s="17" t="str">
        <f>Checklist!D126</f>
        <v>This entity has personnel who regularly access the DHS NTSA site, or automatically receive updates from an accreditied government site.</v>
      </c>
      <c r="E121" s="57" t="s">
        <v>240</v>
      </c>
      <c r="F121" s="44" t="str">
        <f>IF(Checklist!E126="Yes", "Component Met - Maintain Situational Awareness", IF(Checklist!E126="No", "Low Priority - Corrective Actions To Be Taken At Earliest Convenience.", IF(Checklist!E126="", "Awaiting Response!")))</f>
        <v>Awaiting Response!</v>
      </c>
      <c r="G121" s="18">
        <f t="shared" si="6"/>
        <v>0</v>
      </c>
      <c r="H121" s="18">
        <f t="shared" si="4"/>
        <v>1</v>
      </c>
      <c r="I121" s="18">
        <f t="shared" si="5"/>
        <v>1</v>
      </c>
    </row>
    <row r="122" spans="1:9" ht="50.25" customHeight="1" x14ac:dyDescent="0.25">
      <c r="A122" s="41" t="s">
        <v>221</v>
      </c>
      <c r="B122" s="47">
        <v>88</v>
      </c>
      <c r="C122" s="17" t="str">
        <f>Checklist!C130</f>
        <v>This entity requires additional vehicle security inspections at any other times (vehicle left unattended, driver change, etc.).</v>
      </c>
      <c r="D122" s="17" t="str">
        <f>Checklist!D130</f>
        <v>This entity requires additional vehicle security inspections at any other times (vehicle left unattended, driver change, etc.).</v>
      </c>
      <c r="E122" s="57" t="s">
        <v>240</v>
      </c>
      <c r="F122" s="44" t="str">
        <f>IF(Checklist!E130="Yes", "Component Met - Maintain Situational Awareness", IF(Checklist!E130="No", "Low Priority - Corrective Actions To Be Taken At Earliest Convenience.", IF(Checklist!E130="", "Awaiting Response!")))</f>
        <v>Awaiting Response!</v>
      </c>
      <c r="G122" s="18">
        <f t="shared" si="6"/>
        <v>0</v>
      </c>
      <c r="H122" s="18">
        <f t="shared" si="4"/>
        <v>1</v>
      </c>
      <c r="I122" s="18">
        <f t="shared" si="5"/>
        <v>1</v>
      </c>
    </row>
    <row r="123" spans="1:9" ht="25.5" x14ac:dyDescent="0.25">
      <c r="A123" s="41" t="s">
        <v>222</v>
      </c>
      <c r="B123" s="47">
        <v>93</v>
      </c>
      <c r="C123" s="17" t="str">
        <f>Checklist!C141</f>
        <v xml:space="preserve">This company has policies requiring a written report be filed for suspicious activities observed.  </v>
      </c>
      <c r="D123" s="17" t="str">
        <f>Checklist!D141</f>
        <v>This entity has policies requiring a written report be filed upon observing suspicious activity.</v>
      </c>
      <c r="E123" s="57" t="s">
        <v>240</v>
      </c>
      <c r="F123" s="44" t="str">
        <f>IF(Checklist!E141="Yes", "Component Met - Maintain Situational Awareness", IF(Checklist!E141="No", "Low Priority - Corrective Actions To Be Taken At Earliest Convenience.", IF(Checklist!E141="", "Awaiting Response!")))</f>
        <v>Awaiting Response!</v>
      </c>
      <c r="G123" s="18">
        <f t="shared" si="6"/>
        <v>0</v>
      </c>
      <c r="H123" s="18">
        <f t="shared" si="4"/>
        <v>1</v>
      </c>
      <c r="I123" s="18">
        <f t="shared" si="5"/>
        <v>1</v>
      </c>
    </row>
    <row r="124" spans="1:9" ht="31.5" customHeight="1" x14ac:dyDescent="0.25">
      <c r="A124" s="127" t="s">
        <v>223</v>
      </c>
      <c r="B124" s="48" t="s">
        <v>130</v>
      </c>
      <c r="C124" s="53" t="s">
        <v>205</v>
      </c>
      <c r="D124" s="53" t="s">
        <v>205</v>
      </c>
      <c r="E124" s="57" t="s">
        <v>240</v>
      </c>
      <c r="F124" s="54" t="s">
        <v>201</v>
      </c>
      <c r="G124" s="18">
        <f t="shared" si="6"/>
        <v>0</v>
      </c>
      <c r="H124" s="18">
        <f t="shared" si="4"/>
        <v>0</v>
      </c>
      <c r="I124" s="18">
        <f t="shared" si="5"/>
        <v>0</v>
      </c>
    </row>
    <row r="125" spans="1:9" ht="31.5" customHeight="1" x14ac:dyDescent="0.25">
      <c r="A125" s="127"/>
      <c r="B125" s="49" t="s">
        <v>133</v>
      </c>
      <c r="C125" s="53" t="s">
        <v>206</v>
      </c>
      <c r="D125" s="53" t="s">
        <v>206</v>
      </c>
      <c r="E125" s="57" t="s">
        <v>240</v>
      </c>
      <c r="F125" s="54" t="s">
        <v>201</v>
      </c>
      <c r="G125" s="18">
        <f t="shared" si="6"/>
        <v>0</v>
      </c>
      <c r="H125" s="18">
        <f t="shared" si="4"/>
        <v>0</v>
      </c>
      <c r="I125" s="18">
        <f t="shared" si="5"/>
        <v>0</v>
      </c>
    </row>
    <row r="126" spans="1:9" ht="48" customHeight="1" x14ac:dyDescent="0.25">
      <c r="A126" s="127"/>
      <c r="B126" s="50" t="s">
        <v>138</v>
      </c>
      <c r="C126" s="17" t="str">
        <f>Checklist!C154</f>
        <v>X</v>
      </c>
      <c r="D126" s="17" t="str">
        <f>Checklist!D154</f>
        <v>X</v>
      </c>
      <c r="E126" s="57" t="s">
        <v>240</v>
      </c>
      <c r="F126" s="44" t="str">
        <f>IF(C126="X", "Not Applicable", IF(Checklist!E154="Yes", "Component Met - Maintain Situational Awareness", IF(Checklist!E154="N/A", "Not Applicable", IF(Checklist!E154="No", "Low Priority - Corrective Actions To Be Taken At Earliest Convenience.", IF(Checklist!E154="", "Awaiting Response!")))))</f>
        <v>Not Applicable</v>
      </c>
      <c r="G126" s="18">
        <f t="shared" si="6"/>
        <v>0</v>
      </c>
      <c r="H126" s="18">
        <f t="shared" si="4"/>
        <v>0</v>
      </c>
      <c r="I126" s="18">
        <f t="shared" si="5"/>
        <v>0</v>
      </c>
    </row>
    <row r="127" spans="1:9" ht="48" customHeight="1" x14ac:dyDescent="0.25">
      <c r="A127" s="41" t="s">
        <v>224</v>
      </c>
      <c r="B127" s="47">
        <v>99</v>
      </c>
      <c r="C127" s="17" t="str">
        <f>Checklist!C158</f>
        <v>This entity has identified alternate routes in the event primary routes cannot be used under certain security related emergencies.</v>
      </c>
      <c r="D127" s="17" t="str">
        <f>Checklist!D158</f>
        <v>This entity has identified and pre-planned alternate routes in the event primary routes cannot be used under certain security related emergencies.</v>
      </c>
      <c r="E127" s="57" t="s">
        <v>240</v>
      </c>
      <c r="F127" s="44" t="str">
        <f>IF(Checklist!E158="Yes", "Component Met - Maintain Situational Awareness", IF(Checklist!E158="No", "Low Priority - Corrective Actions To Be Taken At Earliest Convenience.", IF(Checklist!E158="", "Awaiting Response!")))</f>
        <v>Awaiting Response!</v>
      </c>
      <c r="G127" s="18">
        <f t="shared" si="6"/>
        <v>0</v>
      </c>
      <c r="H127" s="18">
        <f t="shared" si="4"/>
        <v>1</v>
      </c>
      <c r="I127" s="18">
        <f t="shared" si="5"/>
        <v>1</v>
      </c>
    </row>
  </sheetData>
  <sheetProtection password="CC3D" sheet="1" objects="1" scenarios="1" selectLockedCells="1"/>
  <mergeCells count="32">
    <mergeCell ref="A1:F1"/>
    <mergeCell ref="B4:C4"/>
    <mergeCell ref="A35:A36"/>
    <mergeCell ref="A43:A44"/>
    <mergeCell ref="A49:A52"/>
    <mergeCell ref="A23:A24"/>
    <mergeCell ref="A27:A28"/>
    <mergeCell ref="A29:A31"/>
    <mergeCell ref="A32:A33"/>
    <mergeCell ref="A19:A20"/>
    <mergeCell ref="A5:C9"/>
    <mergeCell ref="F4:F9"/>
    <mergeCell ref="A124:A126"/>
    <mergeCell ref="A73:A74"/>
    <mergeCell ref="A75:A77"/>
    <mergeCell ref="A78:A79"/>
    <mergeCell ref="A80:A83"/>
    <mergeCell ref="A85:A88"/>
    <mergeCell ref="A92:A95"/>
    <mergeCell ref="A101:A102"/>
    <mergeCell ref="A104:A105"/>
    <mergeCell ref="A106:A110"/>
    <mergeCell ref="A112:A117"/>
    <mergeCell ref="A118:A120"/>
    <mergeCell ref="A69:A72"/>
    <mergeCell ref="A13:A14"/>
    <mergeCell ref="A2:C2"/>
    <mergeCell ref="A3:C3"/>
    <mergeCell ref="A37:A39"/>
    <mergeCell ref="A53:A55"/>
    <mergeCell ref="A57:A61"/>
    <mergeCell ref="A62:A68"/>
  </mergeCells>
  <conditionalFormatting sqref="F11:F127">
    <cfRule type="containsText" dxfId="17" priority="15" operator="containsText" text="Awaiting Response!">
      <formula>NOT(ISERROR(SEARCH("Awaiting Response!",F11)))</formula>
    </cfRule>
    <cfRule type="containsText" dxfId="16" priority="36" operator="containsText" text="Low Priority">
      <formula>NOT(ISERROR(SEARCH("Low Priority",F11)))</formula>
    </cfRule>
    <cfRule type="containsText" dxfId="15" priority="37" operator="containsText" text="Component Met">
      <formula>NOT(ISERROR(SEARCH("Component Met",F11)))</formula>
    </cfRule>
    <cfRule type="containsText" dxfId="14" priority="38" operator="containsText" text="Not Applicable">
      <formula>NOT(ISERROR(SEARCH("Not Applicable",F11)))</formula>
    </cfRule>
    <cfRule type="containsText" dxfId="13" priority="39" operator="containsText" text="Medium Priority">
      <formula>NOT(ISERROR(SEARCH("Medium Priority",F11)))</formula>
    </cfRule>
    <cfRule type="containsText" dxfId="12" priority="139" operator="containsText" text="High Priority">
      <formula>NOT(ISERROR(SEARCH("High Priority",F11)))</formula>
    </cfRule>
  </conditionalFormatting>
  <conditionalFormatting sqref="C29:D31">
    <cfRule type="cellIs" dxfId="11" priority="12" operator="equal">
      <formula>"X"</formula>
    </cfRule>
  </conditionalFormatting>
  <conditionalFormatting sqref="C37:C39">
    <cfRule type="cellIs" dxfId="10" priority="11" operator="equal">
      <formula>"X"</formula>
    </cfRule>
  </conditionalFormatting>
  <conditionalFormatting sqref="D37:D39">
    <cfRule type="cellIs" dxfId="9" priority="10" operator="equal">
      <formula>"X"</formula>
    </cfRule>
  </conditionalFormatting>
  <conditionalFormatting sqref="C75:D77">
    <cfRule type="cellIs" dxfId="8" priority="9" operator="equal">
      <formula>"X"</formula>
    </cfRule>
  </conditionalFormatting>
  <conditionalFormatting sqref="C81:C83">
    <cfRule type="cellIs" dxfId="7" priority="8" operator="equal">
      <formula>"X"</formula>
    </cfRule>
  </conditionalFormatting>
  <conditionalFormatting sqref="D81:D83">
    <cfRule type="cellIs" dxfId="6" priority="7" operator="equal">
      <formula>"X"</formula>
    </cfRule>
  </conditionalFormatting>
  <conditionalFormatting sqref="C85:C87">
    <cfRule type="cellIs" dxfId="5" priority="6" operator="equal">
      <formula>"X"</formula>
    </cfRule>
  </conditionalFormatting>
  <conditionalFormatting sqref="D85:D87">
    <cfRule type="cellIs" dxfId="4" priority="5" operator="equal">
      <formula>"X"</formula>
    </cfRule>
  </conditionalFormatting>
  <conditionalFormatting sqref="C118:C120">
    <cfRule type="cellIs" dxfId="3" priority="4" operator="equal">
      <formula>"X"</formula>
    </cfRule>
  </conditionalFormatting>
  <conditionalFormatting sqref="D118:D120">
    <cfRule type="cellIs" dxfId="2" priority="3" operator="equal">
      <formula>"X"</formula>
    </cfRule>
  </conditionalFormatting>
  <conditionalFormatting sqref="C126">
    <cfRule type="cellIs" dxfId="1" priority="2" operator="equal">
      <formula>"X"</formula>
    </cfRule>
  </conditionalFormatting>
  <conditionalFormatting sqref="D126">
    <cfRule type="cellIs" dxfId="0" priority="1" operator="equal">
      <formula>"X"</formula>
    </cfRule>
  </conditionalFormatting>
  <pageMargins left="0.2" right="0.2" top="0.25" bottom="0.25" header="0.3" footer="0.3"/>
  <pageSetup scale="67" fitToHeight="0" orientation="landscape"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Checklist</vt:lpstr>
      <vt:lpstr>Mitigation Priorities</vt:lpstr>
      <vt:lpstr>Checklist!Print_Area</vt:lpstr>
      <vt:lpstr>Instructions!Print_Area</vt:lpstr>
      <vt:lpstr>'Mitigation Priorities'!Print_Area</vt:lpstr>
    </vt:vector>
  </TitlesOfParts>
  <Company>Transportation Security Administration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Kenneth.Ward</dc:creator>
  <cp:lastModifiedBy>ANDY</cp:lastModifiedBy>
  <cp:lastPrinted>2013-10-31T16:31:25Z</cp:lastPrinted>
  <dcterms:created xsi:type="dcterms:W3CDTF">2012-06-19T12:35:37Z</dcterms:created>
  <dcterms:modified xsi:type="dcterms:W3CDTF">2015-08-27T07:03:14Z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-2139720410</vt:i4>
  </property>
  <property fmtid="{D5CDD505-2E9C-101B-9397-08002B2CF9AE}" pid="4" name="_EmailSubject">
    <vt:lpwstr>TSA T-START</vt:lpwstr>
  </property>
  <property fmtid="{D5CDD505-2E9C-101B-9397-08002B2CF9AE}" pid="5" name="_AuthorEmail">
    <vt:lpwstr>David.Cooper1@tsa.dhs.gov</vt:lpwstr>
  </property>
  <property fmtid="{D5CDD505-2E9C-101B-9397-08002B2CF9AE}" pid="6" name="_AuthorEmailDisplayName">
    <vt:lpwstr>Cooper, David</vt:lpwstr>
  </property>
  <property fmtid="{D5CDD505-2E9C-101B-9397-08002B2CF9AE}" pid="7" name="_PreviousAdHocReviewCycleID">
    <vt:i4>-1629605569</vt:i4>
  </property>
  <property fmtid="{D5CDD505-2E9C-101B-9397-08002B2CF9AE}" pid="8" name="_ReviewingToolsShownOnce">
    <vt:lpwstr/>
  </property>
</Properties>
</file>